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8388" activeTab="0"/>
  </bookViews>
  <sheets>
    <sheet name="PORTADA" sheetId="1" r:id="rId1"/>
    <sheet name="ANTES DE EMPEZAR" sheetId="2" r:id="rId2"/>
    <sheet name="FORM" sheetId="3" r:id="rId3"/>
    <sheet name="POLIZA" sheetId="4" r:id="rId4"/>
    <sheet name="CHEQUE" sheetId="5" r:id="rId5"/>
    <sheet name="REGISTRO" sheetId="6" r:id="rId6"/>
    <sheet name="AYUDA" sheetId="7" r:id="rId7"/>
    <sheet name="CONVIERTE A TEXTO" sheetId="8" state="hidden" r:id="rId8"/>
  </sheets>
  <definedNames>
    <definedName name="_xlnm._FilterDatabase" localSheetId="5" hidden="1">'REGISTRO'!$A$2:$P$2</definedName>
    <definedName name="_xlnm.Print_Area" localSheetId="4">'CHEQUE'!$A$1:$Z$11</definedName>
    <definedName name="_xlnm.Print_Area" localSheetId="3">'POLIZA'!$A$1:$AG$39</definedName>
    <definedName name="_xlnm.Print_Area" localSheetId="5">'REGISTRO'!$A$2:$O$2839</definedName>
    <definedName name="_xlnm.Print_Titles" localSheetId="5">'REGISTRO'!$2:$2</definedName>
  </definedNames>
  <calcPr fullCalcOnLoad="1"/>
</workbook>
</file>

<file path=xl/comments3.xml><?xml version="1.0" encoding="utf-8"?>
<comments xmlns="http://schemas.openxmlformats.org/spreadsheetml/2006/main">
  <authors>
    <author>me</author>
  </authors>
  <commentList>
    <comment ref="I7" authorId="0">
      <text>
        <r>
          <rPr>
            <sz val="8"/>
            <rFont val="Tahoma"/>
            <family val="2"/>
          </rPr>
          <t>Incluye calle, numero, col, ciudad y estado, dentro de este campo.</t>
        </r>
      </text>
    </comment>
    <comment ref="I9" authorId="0">
      <text>
        <r>
          <rPr>
            <sz val="8"/>
            <rFont val="Tahoma"/>
            <family val="2"/>
          </rPr>
          <t>Aparecerá como referencia en la póliza, en la copia del cheque.</t>
        </r>
      </text>
    </comment>
    <comment ref="I10" authorId="0">
      <text>
        <r>
          <rPr>
            <sz val="8"/>
            <rFont val="Tahoma"/>
            <family val="2"/>
          </rPr>
          <t>Aparecerá como referencia en la póliza, en la copia del cheque.</t>
        </r>
      </text>
    </comment>
    <comment ref="I5" authorId="0">
      <text>
        <r>
          <rPr>
            <sz val="8"/>
            <rFont val="Tahoma"/>
            <family val="2"/>
          </rPr>
          <t>Escribe el nombre de la empresa que expide el cheque, este dato aparecerá en el calce de la póliza.</t>
        </r>
      </text>
    </comment>
    <comment ref="I6" authorId="0">
      <text>
        <r>
          <rPr>
            <sz val="8"/>
            <rFont val="Tahoma"/>
            <family val="2"/>
          </rPr>
          <t>Registro Federal del Contribuyente.</t>
        </r>
      </text>
    </comment>
    <comment ref="S6" authorId="0">
      <text>
        <r>
          <rPr>
            <sz val="8"/>
            <rFont val="Tahoma"/>
            <family val="2"/>
          </rPr>
          <t>Teléfono de la empresa que expide el cheque, puedes anexar fax o correo electrónico en este mismo campo. Ejemplo: (436)-363-21-21, Fax 363-12-22, E-mail: empresax@hotmail.com</t>
        </r>
      </text>
    </comment>
    <comment ref="I11" authorId="0">
      <text>
        <r>
          <rPr>
            <sz val="8"/>
            <rFont val="Tahoma"/>
            <family val="2"/>
          </rPr>
          <t>Puedes insertar un dato de referencia como las siglas del banco (HSBC), es opcional.</t>
        </r>
      </text>
    </comment>
    <comment ref="AA10" authorId="0">
      <text>
        <r>
          <rPr>
            <sz val="8"/>
            <rFont val="Tahoma"/>
            <family val="2"/>
          </rPr>
          <t>escribe la cifra en puros números, sin usar comas , espacios o signo de pesos.</t>
        </r>
      </text>
    </comment>
    <comment ref="AA12" authorId="0">
      <text>
        <r>
          <rPr>
            <sz val="8"/>
            <rFont val="Tahoma"/>
            <family val="2"/>
          </rPr>
          <t>Nombre o razón social a quien se expide el cheque, en caso de omitirlo se registrará al portador</t>
        </r>
      </text>
    </comment>
    <comment ref="AA9" authorId="0">
      <text>
        <r>
          <rPr>
            <sz val="8"/>
            <rFont val="Tahoma"/>
            <family val="2"/>
          </rPr>
          <t>Inserta el dia que se imprimirá en el cheque.</t>
        </r>
      </text>
    </comment>
    <comment ref="AD9" authorId="0">
      <text>
        <r>
          <rPr>
            <sz val="8"/>
            <rFont val="Tahoma"/>
            <family val="2"/>
          </rPr>
          <t>Inserta el mes en formato de número, Enero = 1, Febrero = 2,…, Diciembre = 12.</t>
        </r>
      </text>
    </comment>
    <comment ref="AK9" authorId="0">
      <text>
        <r>
          <rPr>
            <sz val="8"/>
            <rFont val="Tahoma"/>
            <family val="2"/>
          </rPr>
          <t>Inserta el año en formato completo (no utilizar '08)</t>
        </r>
      </text>
    </comment>
    <comment ref="Z9" authorId="0">
      <text>
        <r>
          <rPr>
            <sz val="8"/>
            <rFont val="Tahoma"/>
            <family val="2"/>
          </rPr>
          <t>EN CASO DE OMITIR FECHA SE INSERTARÁ LA FECHA ACTUAL DEL SISTEMA</t>
        </r>
      </text>
    </comment>
  </commentList>
</comments>
</file>

<file path=xl/sharedStrings.xml><?xml version="1.0" encoding="utf-8"?>
<sst xmlns="http://schemas.openxmlformats.org/spreadsheetml/2006/main" count="261" uniqueCount="203">
  <si>
    <t>RAZON SOCIAL:</t>
  </si>
  <si>
    <t>RFC:</t>
  </si>
  <si>
    <t>CTA BANCO:</t>
  </si>
  <si>
    <t>DATOS DEL BANCO:</t>
  </si>
  <si>
    <t>DATOS EMPRESA</t>
  </si>
  <si>
    <t>DATOS DEL CHEQUE</t>
  </si>
  <si>
    <t>FECHA:</t>
  </si>
  <si>
    <t>MONTO:</t>
  </si>
  <si>
    <t>C/LETRA:</t>
  </si>
  <si>
    <t>PAGUESE A:</t>
  </si>
  <si>
    <t>dd</t>
  </si>
  <si>
    <t>/</t>
  </si>
  <si>
    <t>aaaa</t>
  </si>
  <si>
    <t>DATOS DE LA PÓLIZA</t>
  </si>
  <si>
    <t>CONCEPTO DEL PAGO:</t>
  </si>
  <si>
    <t>CUENTA</t>
  </si>
  <si>
    <t>SUBCUENTA</t>
  </si>
  <si>
    <t>NOMBRE</t>
  </si>
  <si>
    <t>PARCIAL</t>
  </si>
  <si>
    <t>DEBE</t>
  </si>
  <si>
    <t>HABER</t>
  </si>
  <si>
    <t>PÓLIZA DE CHEQUE</t>
  </si>
  <si>
    <t>COPIA DEL CHEQUE</t>
  </si>
  <si>
    <t>PAGUESE ESTE CHEQUE A:</t>
  </si>
  <si>
    <t>LA CANTIDAD DE:</t>
  </si>
  <si>
    <t>FIRMA</t>
  </si>
  <si>
    <t>MONEDA NACIONAL</t>
  </si>
  <si>
    <t>NUM CHEQUE</t>
  </si>
  <si>
    <t>CTA:</t>
  </si>
  <si>
    <t>CH:</t>
  </si>
  <si>
    <t>HSBC</t>
  </si>
  <si>
    <t>DATO DE CONTROL</t>
  </si>
  <si>
    <t>CONCEPTO DEL PAGO</t>
  </si>
  <si>
    <t>FIRMA CHEQUE RECIBIDO</t>
  </si>
  <si>
    <t>SUB-CUENTA</t>
  </si>
  <si>
    <t>SUMAS IGUALES</t>
  </si>
  <si>
    <t>HECHO POR:</t>
  </si>
  <si>
    <t>REVISADO:</t>
  </si>
  <si>
    <t>AUTORIZÓ:</t>
  </si>
  <si>
    <t>AUXILIARES:</t>
  </si>
  <si>
    <t>DIARIO:</t>
  </si>
  <si>
    <t>POLIZA No.</t>
  </si>
  <si>
    <t>DISTRIBUCIÓN:</t>
  </si>
  <si>
    <t>CHEQUE - BENEFICIARIO COPIA COLOR - ARCHIVO CON COMPROBANTES. - COPIA BLANCA ARCHIVO NUMÉRICO. - CONTABILIDAD CONCILIACIONES BANCARIAS.</t>
  </si>
  <si>
    <t>TEL:</t>
  </si>
  <si>
    <t>DOMICILIO</t>
  </si>
  <si>
    <t>FORMULARIO DE POLIZA DE CHEQUES</t>
  </si>
  <si>
    <t>FOLIO:</t>
  </si>
  <si>
    <t>FOLIO</t>
  </si>
  <si>
    <t>FECHA</t>
  </si>
  <si>
    <t>MONTO</t>
  </si>
  <si>
    <t>IMPRIMIR POLIZA</t>
  </si>
  <si>
    <t>IMPRIMIR CHEQUE</t>
  </si>
  <si>
    <t>AGREGAR AL REGISTRO</t>
  </si>
  <si>
    <t>AYUDA</t>
  </si>
  <si>
    <t>AUTORIZÓ</t>
  </si>
  <si>
    <t>AUXILIARES</t>
  </si>
  <si>
    <t>INICIALES Y CONTROL</t>
  </si>
  <si>
    <t>DIARIO</t>
  </si>
  <si>
    <t>PÓLIZA No.</t>
  </si>
  <si>
    <t>PAGO A</t>
  </si>
  <si>
    <t>CONCEPTO</t>
  </si>
  <si>
    <t>CTA BCO</t>
  </si>
  <si>
    <t>CTRL</t>
  </si>
  <si>
    <t>HECHO POR</t>
  </si>
  <si>
    <t>REVISADO</t>
  </si>
  <si>
    <t>AUTORIZO</t>
  </si>
  <si>
    <t>AUXILIAR</t>
  </si>
  <si>
    <t>POLIZA</t>
  </si>
  <si>
    <t>EXPIDE</t>
  </si>
  <si>
    <t>N. CHEQUE</t>
  </si>
  <si>
    <t>ACM 991022 AD3</t>
  </si>
  <si>
    <t>HSG</t>
  </si>
  <si>
    <t>DRF</t>
  </si>
  <si>
    <t>SSD</t>
  </si>
  <si>
    <t>III</t>
  </si>
  <si>
    <t>12432353</t>
  </si>
  <si>
    <t>BASE DE DATOS</t>
  </si>
  <si>
    <t>SUMA TOTAL EN BD CHEQUES: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</si>
  <si>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</si>
  <si>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</si>
  <si>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</si>
  <si>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</si>
  <si>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</si>
  <si>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</si>
  <si>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</si>
  <si>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</si>
  <si>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</si>
  <si>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</si>
  <si>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</si>
  <si>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</si>
  <si>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REGISTRO DE CHEQUES</t>
  </si>
  <si>
    <t>FECHA ACTUAL:</t>
  </si>
  <si>
    <t>GABRIEL GARCIA MARTINEZ</t>
  </si>
  <si>
    <t>PAPELERIA Y ARTICULOS PARA OFICINA</t>
  </si>
  <si>
    <t>CH-0003</t>
  </si>
  <si>
    <t>2</t>
  </si>
  <si>
    <t>14</t>
  </si>
  <si>
    <t>FST</t>
  </si>
  <si>
    <t>CH-0004</t>
  </si>
  <si>
    <t>RESTAURANT LA PUERTA GRANDE</t>
  </si>
  <si>
    <t>COMIDA DE FIN DE AÑO 2008</t>
  </si>
  <si>
    <t>15</t>
  </si>
  <si>
    <t>3</t>
  </si>
  <si>
    <t>IR A FORMULARIO</t>
  </si>
  <si>
    <t>CH-0005</t>
  </si>
  <si>
    <r>
      <t xml:space="preserve">NOTA: Para eliminar un registro da clic derecho en el número de la fila y selecciona </t>
    </r>
    <r>
      <rPr>
        <b/>
        <sz val="11"/>
        <color indexed="22"/>
        <rFont val="Calibri"/>
        <family val="2"/>
      </rPr>
      <t>Eliminar.</t>
    </r>
  </si>
  <si>
    <t>GUARDAR</t>
  </si>
  <si>
    <t>24</t>
  </si>
  <si>
    <t>AJUSTE A SALDO</t>
  </si>
  <si>
    <t>5</t>
  </si>
  <si>
    <t>RLG</t>
  </si>
  <si>
    <t>RPL</t>
  </si>
  <si>
    <t>CH-0006</t>
  </si>
  <si>
    <t>IMPRIMIR</t>
  </si>
  <si>
    <t>PARTICULAR SA DE CV</t>
  </si>
  <si>
    <t>JPA</t>
  </si>
  <si>
    <t>IX</t>
  </si>
  <si>
    <t>PAR160708JS1</t>
  </si>
  <si>
    <t>436-363-15-29</t>
  </si>
  <si>
    <t>POL</t>
  </si>
  <si>
    <t>MOC</t>
  </si>
  <si>
    <t>120</t>
  </si>
  <si>
    <t>AV. MORELOS #23, COL CENTRO, CP 58600</t>
  </si>
  <si>
    <t>8732427222</t>
  </si>
  <si>
    <t>02245256</t>
  </si>
  <si>
    <t>BBVA</t>
  </si>
  <si>
    <t>SISTEMAS COSFIG SA DE CV</t>
  </si>
  <si>
    <t>SERVICIOS DE INSTALACION VARIOS Y SISTEMA DE IMPRESIÓN</t>
  </si>
  <si>
    <t>CH-0007</t>
  </si>
  <si>
    <t>065</t>
  </si>
  <si>
    <t>03</t>
  </si>
  <si>
    <t>MI PERSONA</t>
  </si>
  <si>
    <t>MONOTONO</t>
  </si>
  <si>
    <t>CH-0008</t>
  </si>
  <si>
    <t>MONEDA:</t>
  </si>
  <si>
    <t>pesos</t>
  </si>
  <si>
    <t>AL FINAL:</t>
  </si>
  <si>
    <t>/100 M.N.</t>
  </si>
  <si>
    <t>centena millones</t>
  </si>
  <si>
    <t>decena millones</t>
  </si>
  <si>
    <t>unidades millones</t>
  </si>
  <si>
    <t>centena miles</t>
  </si>
  <si>
    <t xml:space="preserve"> </t>
  </si>
  <si>
    <t>decena miles</t>
  </si>
  <si>
    <t>unidades miles</t>
  </si>
  <si>
    <t xml:space="preserve">centena </t>
  </si>
  <si>
    <t xml:space="preserve">decena </t>
  </si>
  <si>
    <t xml:space="preserve">unidades </t>
  </si>
  <si>
    <t>un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</si>
  <si>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</si>
  <si>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</si>
  <si>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</si>
  <si>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</si>
  <si>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</si>
  <si>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</si>
  <si>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</si>
  <si>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</si>
  <si>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</si>
  <si>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once</t>
  </si>
  <si>
    <t>doce</t>
  </si>
  <si>
    <t>trece</t>
  </si>
  <si>
    <t>catrorce</t>
  </si>
  <si>
    <t>quince</t>
  </si>
  <si>
    <t>dieciseis</t>
  </si>
  <si>
    <t>diecisiete</t>
  </si>
  <si>
    <t>dieciocho</t>
  </si>
  <si>
    <t>diecinueve</t>
  </si>
  <si>
    <t>veinte</t>
  </si>
  <si>
    <t>veintiun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</si>
  <si>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</si>
  <si>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</si>
  <si>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</si>
  <si>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</si>
  <si>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</si>
  <si>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</si>
  <si>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</si>
  <si>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</si>
  <si>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</si>
  <si>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cuarenta</t>
  </si>
  <si>
    <t>cincuenta</t>
  </si>
  <si>
    <t>sesenta</t>
  </si>
  <si>
    <t>setenta</t>
  </si>
  <si>
    <t>ochenta</t>
  </si>
  <si>
    <t>noventa</t>
  </si>
  <si>
    <t>cien</t>
  </si>
  <si>
    <t>doscientos</t>
  </si>
  <si>
    <t>trescientos</t>
  </si>
  <si>
    <t>cuatrocientos</t>
  </si>
  <si>
    <t>quinientos</t>
  </si>
  <si>
    <t>seiscientos</t>
  </si>
  <si>
    <t>setecientos</t>
  </si>
  <si>
    <t>ochocientos</t>
  </si>
  <si>
    <t>novecientos</t>
  </si>
  <si>
    <t>mil</t>
  </si>
  <si>
    <t>Papeleria la esquinita</t>
  </si>
  <si>
    <t>Papel y mat didact.</t>
  </si>
  <si>
    <t>CH-0009</t>
  </si>
  <si>
    <t>P0012</t>
  </si>
  <si>
    <t>6886544788-798</t>
  </si>
  <si>
    <t>portador</t>
  </si>
  <si>
    <t>x</t>
  </si>
  <si>
    <t>CH-0010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</si>
</sst>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80A]d&quot; de &quot;mmmm&quot; de &quot;yyyy;@"/>
    <numFmt numFmtId="167" formatCode="[$-80A]dddd\,\ dd&quot; de &quot;mmmm&quot; de &quot;yyyy"/>
    <numFmt numFmtId="168" formatCode="[$-80A]hh:mm:ss\ AM/PM"/>
    <numFmt numFmtId="169" formatCode="[$-F800]dddd\,\ mmmm\ dd\,\ yyyy"/>
    <numFmt numFmtId="170" formatCode="[$-80A]dddd\ d&quot; de &quot;mmmm&quot; de &quot;yyyy;@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5"/>
      <color indexed="8"/>
      <name val="Calibri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22"/>
      <name val="Calibri"/>
      <family val="2"/>
    </font>
    <font>
      <sz val="10"/>
      <name val="Arial"/>
      <family val="0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24"/>
      <color indexed="51"/>
      <name val="Calibri"/>
      <family val="2"/>
    </font>
    <font>
      <b/>
      <sz val="8"/>
      <color indexed="22"/>
      <name val="Calibri"/>
      <family val="2"/>
    </font>
    <font>
      <sz val="8"/>
      <color indexed="22"/>
      <name val="Calibri"/>
      <family val="2"/>
    </font>
    <font>
      <b/>
      <sz val="20"/>
      <color indexed="51"/>
      <name val="Calibri"/>
      <family val="2"/>
    </font>
    <font>
      <sz val="11"/>
      <color indexed="22"/>
      <name val="Calibri"/>
      <family val="2"/>
    </font>
    <font>
      <b/>
      <sz val="9"/>
      <color indexed="8"/>
      <name val="Calibri"/>
      <family val="0"/>
    </font>
    <font>
      <u val="single"/>
      <sz val="9"/>
      <color indexed="8"/>
      <name val="Calibri"/>
      <family val="0"/>
    </font>
    <font>
      <u val="single"/>
      <sz val="10.5"/>
      <color indexed="8"/>
      <name val="Calibri"/>
      <family val="0"/>
    </font>
    <font>
      <b/>
      <i/>
      <sz val="12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sz val="11"/>
      <color indexed="8"/>
      <name val="Calibri"/>
      <family val="0"/>
    </font>
    <font>
      <b/>
      <sz val="11"/>
      <color indexed="10"/>
      <name val="Calibri"/>
      <family val="0"/>
    </font>
    <font>
      <sz val="24"/>
      <color indexed="9"/>
      <name val="Calibri"/>
      <family val="0"/>
    </font>
    <font>
      <b/>
      <sz val="24"/>
      <color indexed="9"/>
      <name val="Calibri"/>
      <family val="0"/>
    </font>
    <font>
      <b/>
      <sz val="16"/>
      <color indexed="30"/>
      <name val="Calibri"/>
      <family val="0"/>
    </font>
    <font>
      <b/>
      <sz val="20"/>
      <color indexed="30"/>
      <name val="Calibri"/>
      <family val="0"/>
    </font>
    <font>
      <b/>
      <sz val="11"/>
      <color indexed="51"/>
      <name val="Calibri"/>
      <family val="0"/>
    </font>
    <font>
      <b/>
      <sz val="12"/>
      <color indexed="12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C000"/>
      <name val="Calibri"/>
      <family val="2"/>
    </font>
    <font>
      <b/>
      <sz val="8"/>
      <color theme="0" tint="-0.1499900072813034"/>
      <name val="Calibri"/>
      <family val="2"/>
    </font>
    <font>
      <sz val="8"/>
      <color theme="0" tint="-0.1499900072813034"/>
      <name val="Calibri"/>
      <family val="2"/>
    </font>
    <font>
      <b/>
      <sz val="20"/>
      <color rgb="FFFFC000"/>
      <name val="Calibri"/>
      <family val="2"/>
    </font>
    <font>
      <sz val="11"/>
      <color theme="0" tint="-0.1499900072813034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ck"/>
    </border>
    <border diagonalUp="1">
      <left/>
      <right/>
      <top/>
      <bottom/>
      <diagonal style="thick"/>
    </border>
    <border diagonalDown="1">
      <left/>
      <right/>
      <top/>
      <bottom/>
      <diagonal style="thick"/>
    </border>
    <border>
      <left/>
      <right style="thick"/>
      <top/>
      <bottom/>
    </border>
    <border diagonalDown="1">
      <left/>
      <right style="thick"/>
      <top/>
      <bottom/>
      <diagonal style="thick"/>
    </border>
    <border>
      <left/>
      <right/>
      <top style="medium"/>
      <bottom style="thick"/>
    </border>
    <border>
      <left/>
      <right style="thick"/>
      <top style="thick"/>
      <bottom/>
    </border>
    <border>
      <left/>
      <right style="thick"/>
      <top style="thick"/>
      <bottom style="thick"/>
    </border>
    <border>
      <left/>
      <right/>
      <top style="thick"/>
      <bottom style="thick"/>
    </border>
    <border diagonalUp="1">
      <left/>
      <right/>
      <top style="thick"/>
      <bottom/>
      <diagonal style="thick"/>
    </border>
    <border>
      <left/>
      <right style="thick"/>
      <top/>
      <bottom style="thick"/>
    </border>
    <border diagonalUp="1">
      <left style="thick"/>
      <right style="thick"/>
      <top/>
      <bottom/>
      <diagonal style="thick"/>
    </border>
    <border diagonalDown="1">
      <left style="thick"/>
      <right/>
      <top/>
      <bottom/>
      <diagonal style="thick"/>
    </border>
    <border diagonalUp="1">
      <left/>
      <right style="thick"/>
      <top/>
      <bottom style="thick"/>
      <diagonal style="thick"/>
    </border>
    <border>
      <left style="thick"/>
      <right style="thick"/>
      <top/>
      <bottom/>
    </border>
    <border diagonalDown="1">
      <left/>
      <right/>
      <top style="thick"/>
      <bottom style="thick"/>
      <diagonal style="thick"/>
    </border>
    <border diagonalUp="1">
      <left/>
      <right/>
      <top/>
      <bottom style="thick"/>
      <diagonal style="thick"/>
    </border>
    <border>
      <left style="thick"/>
      <right/>
      <top/>
      <bottom style="thick"/>
    </border>
    <border>
      <left style="thick"/>
      <right style="thick"/>
      <top/>
      <bottom style="thick"/>
    </border>
    <border diagonalDown="1">
      <left/>
      <right/>
      <top/>
      <bottom style="thick"/>
      <diagonal style="thick"/>
    </border>
    <border diagonalUp="1">
      <left/>
      <right style="thick"/>
      <top/>
      <bottom/>
      <diagonal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0" xfId="0" applyFont="1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4" borderId="15" xfId="0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15" xfId="0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10" fillId="0" borderId="19" xfId="0" applyFont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/>
    </xf>
    <xf numFmtId="0" fontId="7" fillId="0" borderId="17" xfId="0" applyFont="1" applyBorder="1" applyAlignment="1">
      <alignment/>
    </xf>
    <xf numFmtId="0" fontId="0" fillId="35" borderId="0" xfId="0" applyFill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5" fontId="14" fillId="0" borderId="0" xfId="46" applyFont="1" applyAlignment="1">
      <alignment/>
    </xf>
    <xf numFmtId="0" fontId="15" fillId="0" borderId="0" xfId="0" applyFont="1" applyAlignment="1">
      <alignment/>
    </xf>
    <xf numFmtId="0" fontId="4" fillId="36" borderId="15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left"/>
    </xf>
    <xf numFmtId="0" fontId="12" fillId="33" borderId="19" xfId="0" applyFont="1" applyFill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37" borderId="0" xfId="0" applyFill="1" applyAlignment="1">
      <alignment/>
    </xf>
    <xf numFmtId="0" fontId="69" fillId="37" borderId="0" xfId="0" applyFont="1" applyFill="1" applyAlignment="1">
      <alignment horizontal="left" vertical="center"/>
    </xf>
    <xf numFmtId="0" fontId="70" fillId="34" borderId="0" xfId="0" applyFont="1" applyFill="1" applyBorder="1" applyAlignment="1">
      <alignment/>
    </xf>
    <xf numFmtId="164" fontId="0" fillId="0" borderId="0" xfId="48" applyFont="1" applyAlignment="1">
      <alignment/>
    </xf>
    <xf numFmtId="0" fontId="71" fillId="37" borderId="0" xfId="0" applyFont="1" applyFill="1" applyAlignment="1">
      <alignment horizontal="center"/>
    </xf>
    <xf numFmtId="164" fontId="0" fillId="0" borderId="0" xfId="48" applyFont="1" applyAlignment="1">
      <alignment/>
    </xf>
    <xf numFmtId="164" fontId="0" fillId="0" borderId="0" xfId="48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locked="0"/>
    </xf>
    <xf numFmtId="43" fontId="20" fillId="0" borderId="20" xfId="46" applyNumberFormat="1" applyFont="1" applyBorder="1" applyAlignment="1" applyProtection="1">
      <alignment/>
      <protection locked="0"/>
    </xf>
    <xf numFmtId="43" fontId="21" fillId="0" borderId="0" xfId="0" applyNumberFormat="1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38" borderId="0" xfId="0" applyFill="1" applyAlignment="1" applyProtection="1">
      <alignment horizontal="right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" fontId="19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0" fillId="0" borderId="0" xfId="48" applyFont="1" applyAlignment="1">
      <alignment/>
    </xf>
    <xf numFmtId="164" fontId="7" fillId="39" borderId="21" xfId="48" applyFont="1" applyFill="1" applyBorder="1" applyAlignment="1" applyProtection="1">
      <alignment horizontal="left"/>
      <protection locked="0"/>
    </xf>
    <xf numFmtId="164" fontId="7" fillId="39" borderId="22" xfId="48" applyFont="1" applyFill="1" applyBorder="1" applyAlignment="1" applyProtection="1">
      <alignment horizontal="left"/>
      <protection locked="0"/>
    </xf>
    <xf numFmtId="164" fontId="7" fillId="39" borderId="23" xfId="48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9" borderId="21" xfId="0" applyFont="1" applyFill="1" applyBorder="1" applyAlignment="1" applyProtection="1">
      <alignment horizontal="center"/>
      <protection locked="0"/>
    </xf>
    <xf numFmtId="0" fontId="7" fillId="39" borderId="22" xfId="0" applyFont="1" applyFill="1" applyBorder="1" applyAlignment="1" applyProtection="1">
      <alignment horizontal="center"/>
      <protection locked="0"/>
    </xf>
    <xf numFmtId="0" fontId="7" fillId="39" borderId="23" xfId="0" applyFont="1" applyFill="1" applyBorder="1" applyAlignment="1" applyProtection="1">
      <alignment horizontal="center"/>
      <protection locked="0"/>
    </xf>
    <xf numFmtId="49" fontId="6" fillId="39" borderId="24" xfId="0" applyNumberFormat="1" applyFont="1" applyFill="1" applyBorder="1" applyAlignment="1" applyProtection="1">
      <alignment horizontal="center"/>
      <protection locked="0"/>
    </xf>
    <xf numFmtId="170" fontId="70" fillId="34" borderId="0" xfId="0" applyNumberFormat="1" applyFont="1" applyFill="1" applyBorder="1" applyAlignment="1">
      <alignment horizontal="left"/>
    </xf>
    <xf numFmtId="0" fontId="0" fillId="39" borderId="21" xfId="0" applyFill="1" applyBorder="1" applyAlignment="1" applyProtection="1">
      <alignment horizontal="left"/>
      <protection locked="0"/>
    </xf>
    <xf numFmtId="0" fontId="0" fillId="39" borderId="22" xfId="0" applyFill="1" applyBorder="1" applyAlignment="1" applyProtection="1">
      <alignment horizontal="left"/>
      <protection locked="0"/>
    </xf>
    <xf numFmtId="0" fontId="0" fillId="39" borderId="23" xfId="0" applyFill="1" applyBorder="1" applyAlignment="1" applyProtection="1">
      <alignment horizontal="left"/>
      <protection locked="0"/>
    </xf>
    <xf numFmtId="0" fontId="7" fillId="0" borderId="25" xfId="0" applyFont="1" applyBorder="1" applyAlignment="1">
      <alignment horizontal="right" vertical="center"/>
    </xf>
    <xf numFmtId="0" fontId="72" fillId="34" borderId="0" xfId="0" applyFont="1" applyFill="1" applyBorder="1" applyAlignment="1">
      <alignment horizontal="center" vertical="center"/>
    </xf>
    <xf numFmtId="0" fontId="72" fillId="34" borderId="15" xfId="0" applyFont="1" applyFill="1" applyBorder="1" applyAlignment="1">
      <alignment horizontal="center" vertical="center"/>
    </xf>
    <xf numFmtId="0" fontId="7" fillId="39" borderId="26" xfId="0" applyFont="1" applyFill="1" applyBorder="1" applyAlignment="1" applyProtection="1">
      <alignment horizontal="center"/>
      <protection locked="0"/>
    </xf>
    <xf numFmtId="49" fontId="7" fillId="39" borderId="24" xfId="0" applyNumberFormat="1" applyFont="1" applyFill="1" applyBorder="1" applyAlignment="1" applyProtection="1">
      <alignment horizontal="left"/>
      <protection locked="0"/>
    </xf>
    <xf numFmtId="0" fontId="7" fillId="39" borderId="21" xfId="0" applyFont="1" applyFill="1" applyBorder="1" applyAlignment="1" applyProtection="1">
      <alignment horizontal="left"/>
      <protection locked="0"/>
    </xf>
    <xf numFmtId="0" fontId="7" fillId="39" borderId="22" xfId="0" applyFont="1" applyFill="1" applyBorder="1" applyAlignment="1" applyProtection="1">
      <alignment horizontal="left"/>
      <protection locked="0"/>
    </xf>
    <xf numFmtId="0" fontId="7" fillId="39" borderId="23" xfId="0" applyFont="1" applyFill="1" applyBorder="1" applyAlignment="1" applyProtection="1">
      <alignment horizontal="left"/>
      <protection locked="0"/>
    </xf>
    <xf numFmtId="164" fontId="1" fillId="39" borderId="24" xfId="48" applyFont="1" applyFill="1" applyBorder="1" applyAlignment="1" applyProtection="1">
      <alignment/>
      <protection locked="0"/>
    </xf>
    <xf numFmtId="0" fontId="7" fillId="39" borderId="27" xfId="0" applyFont="1" applyFill="1" applyBorder="1" applyAlignment="1" applyProtection="1">
      <alignment horizontal="left"/>
      <protection locked="0"/>
    </xf>
    <xf numFmtId="0" fontId="7" fillId="39" borderId="0" xfId="0" applyFont="1" applyFill="1" applyBorder="1" applyAlignment="1" applyProtection="1">
      <alignment horizontal="left"/>
      <protection locked="0"/>
    </xf>
    <xf numFmtId="0" fontId="7" fillId="39" borderId="25" xfId="0" applyFont="1" applyFill="1" applyBorder="1" applyAlignment="1" applyProtection="1">
      <alignment horizontal="left"/>
      <protection locked="0"/>
    </xf>
    <xf numFmtId="0" fontId="7" fillId="39" borderId="24" xfId="0" applyFont="1" applyFill="1" applyBorder="1" applyAlignment="1" applyProtection="1">
      <alignment horizontal="left"/>
      <protection locked="0"/>
    </xf>
    <xf numFmtId="49" fontId="0" fillId="39" borderId="24" xfId="0" applyNumberFormat="1" applyFill="1" applyBorder="1" applyAlignment="1" applyProtection="1">
      <alignment horizontal="left"/>
      <protection locked="0"/>
    </xf>
    <xf numFmtId="164" fontId="1" fillId="39" borderId="21" xfId="48" applyFont="1" applyFill="1" applyBorder="1" applyAlignment="1" applyProtection="1">
      <alignment/>
      <protection locked="0"/>
    </xf>
    <xf numFmtId="164" fontId="1" fillId="39" borderId="22" xfId="48" applyFont="1" applyFill="1" applyBorder="1" applyAlignment="1" applyProtection="1">
      <alignment/>
      <protection locked="0"/>
    </xf>
    <xf numFmtId="164" fontId="1" fillId="39" borderId="23" xfId="48" applyFont="1" applyFill="1" applyBorder="1" applyAlignment="1" applyProtection="1">
      <alignment/>
      <protection locked="0"/>
    </xf>
    <xf numFmtId="164" fontId="1" fillId="38" borderId="15" xfId="48" applyFont="1" applyFill="1" applyBorder="1" applyAlignment="1">
      <alignment horizontal="center"/>
    </xf>
    <xf numFmtId="0" fontId="7" fillId="4" borderId="21" xfId="0" applyFont="1" applyFill="1" applyBorder="1" applyAlignment="1" applyProtection="1">
      <alignment horizontal="left"/>
      <protection/>
    </xf>
    <xf numFmtId="0" fontId="7" fillId="4" borderId="22" xfId="0" applyFont="1" applyFill="1" applyBorder="1" applyAlignment="1" applyProtection="1">
      <alignment horizontal="left"/>
      <protection/>
    </xf>
    <xf numFmtId="0" fontId="7" fillId="4" borderId="23" xfId="0" applyFont="1" applyFill="1" applyBorder="1" applyAlignment="1" applyProtection="1">
      <alignment horizontal="left"/>
      <protection/>
    </xf>
    <xf numFmtId="49" fontId="0" fillId="39" borderId="21" xfId="0" applyNumberFormat="1" applyFill="1" applyBorder="1" applyAlignment="1" applyProtection="1">
      <alignment horizontal="left"/>
      <protection locked="0"/>
    </xf>
    <xf numFmtId="49" fontId="0" fillId="39" borderId="22" xfId="0" applyNumberFormat="1" applyFill="1" applyBorder="1" applyAlignment="1" applyProtection="1">
      <alignment horizontal="left"/>
      <protection locked="0"/>
    </xf>
    <xf numFmtId="49" fontId="0" fillId="39" borderId="23" xfId="0" applyNumberFormat="1" applyFill="1" applyBorder="1" applyAlignment="1" applyProtection="1">
      <alignment horizontal="left"/>
      <protection locked="0"/>
    </xf>
    <xf numFmtId="0" fontId="5" fillId="40" borderId="24" xfId="0" applyFont="1" applyFill="1" applyBorder="1" applyAlignment="1">
      <alignment horizontal="center"/>
    </xf>
    <xf numFmtId="0" fontId="5" fillId="40" borderId="21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0" fontId="5" fillId="40" borderId="23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16" fillId="33" borderId="14" xfId="46" applyNumberFormat="1" applyFont="1" applyFill="1" applyBorder="1" applyAlignment="1">
      <alignment horizontal="center" vertical="center"/>
    </xf>
    <xf numFmtId="49" fontId="1" fillId="0" borderId="15" xfId="46" applyNumberFormat="1" applyFont="1" applyBorder="1" applyAlignment="1">
      <alignment horizontal="center"/>
    </xf>
    <xf numFmtId="49" fontId="1" fillId="0" borderId="28" xfId="46" applyNumberFormat="1" applyFont="1" applyBorder="1" applyAlignment="1">
      <alignment horizontal="center"/>
    </xf>
    <xf numFmtId="49" fontId="16" fillId="33" borderId="29" xfId="46" applyNumberFormat="1" applyFont="1" applyFill="1" applyBorder="1" applyAlignment="1">
      <alignment horizontal="center" vertical="center"/>
    </xf>
    <xf numFmtId="49" fontId="16" fillId="33" borderId="15" xfId="46" applyNumberFormat="1" applyFont="1" applyFill="1" applyBorder="1" applyAlignment="1">
      <alignment horizontal="center" vertical="center"/>
    </xf>
    <xf numFmtId="49" fontId="16" fillId="33" borderId="28" xfId="46" applyNumberFormat="1" applyFont="1" applyFill="1" applyBorder="1" applyAlignment="1">
      <alignment horizontal="center" vertical="center"/>
    </xf>
    <xf numFmtId="49" fontId="1" fillId="0" borderId="16" xfId="46" applyNumberFormat="1" applyFont="1" applyBorder="1" applyAlignment="1">
      <alignment horizontal="center"/>
    </xf>
    <xf numFmtId="164" fontId="8" fillId="0" borderId="30" xfId="48" applyFont="1" applyBorder="1" applyAlignment="1">
      <alignment/>
    </xf>
    <xf numFmtId="164" fontId="8" fillId="0" borderId="31" xfId="48" applyFont="1" applyBorder="1" applyAlignment="1">
      <alignment/>
    </xf>
    <xf numFmtId="0" fontId="8" fillId="0" borderId="3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164" fontId="10" fillId="0" borderId="33" xfId="48" applyFont="1" applyBorder="1" applyAlignment="1">
      <alignment/>
    </xf>
    <xf numFmtId="164" fontId="10" fillId="0" borderId="34" xfId="48" applyFont="1" applyBorder="1" applyAlignment="1">
      <alignment/>
    </xf>
    <xf numFmtId="164" fontId="10" fillId="0" borderId="35" xfId="48" applyFont="1" applyBorder="1" applyAlignment="1">
      <alignment/>
    </xf>
    <xf numFmtId="0" fontId="8" fillId="0" borderId="31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164" fontId="8" fillId="0" borderId="24" xfId="48" applyFont="1" applyBorder="1" applyAlignment="1">
      <alignment/>
    </xf>
    <xf numFmtId="164" fontId="8" fillId="0" borderId="21" xfId="48" applyFont="1" applyBorder="1" applyAlignment="1">
      <alignment/>
    </xf>
    <xf numFmtId="164" fontId="8" fillId="0" borderId="38" xfId="48" applyFont="1" applyBorder="1" applyAlignment="1">
      <alignment/>
    </xf>
    <xf numFmtId="164" fontId="8" fillId="0" borderId="39" xfId="48" applyFont="1" applyBorder="1" applyAlignment="1">
      <alignment/>
    </xf>
    <xf numFmtId="164" fontId="8" fillId="0" borderId="32" xfId="48" applyFont="1" applyBorder="1" applyAlignment="1">
      <alignment/>
    </xf>
    <xf numFmtId="164" fontId="8" fillId="0" borderId="40" xfId="48" applyFont="1" applyBorder="1" applyAlignment="1">
      <alignment/>
    </xf>
    <xf numFmtId="0" fontId="6" fillId="40" borderId="41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6" fillId="40" borderId="11" xfId="0" applyFont="1" applyFill="1" applyBorder="1" applyAlignment="1">
      <alignment horizontal="center"/>
    </xf>
    <xf numFmtId="164" fontId="8" fillId="0" borderId="37" xfId="48" applyFont="1" applyBorder="1" applyAlignment="1">
      <alignment/>
    </xf>
    <xf numFmtId="164" fontId="8" fillId="0" borderId="23" xfId="48" applyFont="1" applyBorder="1" applyAlignment="1">
      <alignment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164" fontId="8" fillId="0" borderId="43" xfId="48" applyFont="1" applyBorder="1" applyAlignment="1">
      <alignment/>
    </xf>
    <xf numFmtId="164" fontId="8" fillId="0" borderId="44" xfId="48" applyFont="1" applyBorder="1" applyAlignment="1">
      <alignment/>
    </xf>
    <xf numFmtId="164" fontId="8" fillId="0" borderId="45" xfId="48" applyFont="1" applyBorder="1" applyAlignment="1">
      <alignment/>
    </xf>
    <xf numFmtId="164" fontId="8" fillId="0" borderId="42" xfId="48" applyFont="1" applyBorder="1" applyAlignment="1">
      <alignment/>
    </xf>
    <xf numFmtId="164" fontId="8" fillId="0" borderId="18" xfId="48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40" borderId="41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9" fillId="4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/>
    </xf>
    <xf numFmtId="0" fontId="10" fillId="40" borderId="41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6" fontId="5" fillId="0" borderId="17" xfId="0" applyNumberFormat="1" applyFont="1" applyBorder="1" applyAlignment="1">
      <alignment horizontal="center"/>
    </xf>
    <xf numFmtId="164" fontId="5" fillId="0" borderId="21" xfId="48" applyFont="1" applyBorder="1" applyAlignment="1">
      <alignment/>
    </xf>
    <xf numFmtId="164" fontId="5" fillId="0" borderId="22" xfId="48" applyFont="1" applyBorder="1" applyAlignment="1">
      <alignment/>
    </xf>
    <xf numFmtId="164" fontId="5" fillId="0" borderId="23" xfId="48" applyFont="1" applyBorder="1" applyAlignment="1">
      <alignment/>
    </xf>
    <xf numFmtId="0" fontId="10" fillId="40" borderId="11" xfId="0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/>
    </xf>
    <xf numFmtId="165" fontId="17" fillId="0" borderId="0" xfId="46" applyFont="1" applyAlignment="1">
      <alignment horizontal="center"/>
    </xf>
    <xf numFmtId="0" fontId="73" fillId="37" borderId="0" xfId="0" applyFont="1" applyFill="1" applyAlignment="1">
      <alignment horizontal="left" vertical="center" wrapText="1"/>
    </xf>
    <xf numFmtId="0" fontId="0" fillId="0" borderId="0" xfId="0" applyAlignment="1" applyProtection="1">
      <alignment horizontal="left"/>
      <protection hidden="1"/>
    </xf>
    <xf numFmtId="164" fontId="0" fillId="0" borderId="0" xfId="48" applyFont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0" borderId="41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6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hyperlink" Target="mailto:healsogo@gmail.com" TargetMode="External" /><Relationship Id="rId6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FORM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POLIZA!A1" /><Relationship Id="rId3" Type="http://schemas.openxmlformats.org/officeDocument/2006/relationships/hyperlink" Target="#POLIZA!A1" /><Relationship Id="rId4" Type="http://schemas.openxmlformats.org/officeDocument/2006/relationships/image" Target="../media/image8.png" /><Relationship Id="rId5" Type="http://schemas.openxmlformats.org/officeDocument/2006/relationships/hyperlink" Target="#CHEQUE!A1" /><Relationship Id="rId6" Type="http://schemas.openxmlformats.org/officeDocument/2006/relationships/hyperlink" Target="#CHEQUE!A1" /><Relationship Id="rId7" Type="http://schemas.openxmlformats.org/officeDocument/2006/relationships/hyperlink" Target="#AYUDA!A1" /><Relationship Id="rId8" Type="http://schemas.openxmlformats.org/officeDocument/2006/relationships/hyperlink" Target="#REGISTR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FORM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FORM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FORM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FORM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13</xdr:row>
      <xdr:rowOff>38100</xdr:rowOff>
    </xdr:from>
    <xdr:to>
      <xdr:col>38</xdr:col>
      <xdr:colOff>38100</xdr:colOff>
      <xdr:row>29</xdr:row>
      <xdr:rowOff>171450</xdr:rowOff>
    </xdr:to>
    <xdr:pic>
      <xdr:nvPicPr>
        <xdr:cNvPr id="1" name="1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514600"/>
          <a:ext cx="54768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7</xdr:row>
      <xdr:rowOff>28575</xdr:rowOff>
    </xdr:from>
    <xdr:to>
      <xdr:col>73</xdr:col>
      <xdr:colOff>142875</xdr:colOff>
      <xdr:row>30</xdr:row>
      <xdr:rowOff>161925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1362075"/>
          <a:ext cx="0" cy="451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15</xdr:col>
      <xdr:colOff>0</xdr:colOff>
      <xdr:row>11</xdr:row>
      <xdr:rowOff>133350</xdr:rowOff>
    </xdr:from>
    <xdr:to>
      <xdr:col>21</xdr:col>
      <xdr:colOff>114300</xdr:colOff>
      <xdr:row>12</xdr:row>
      <xdr:rowOff>152400</xdr:rowOff>
    </xdr:to>
    <xdr:sp macro="[0]!Hoja8.SrJerkill">
      <xdr:nvSpPr>
        <xdr:cNvPr id="3" name="3 CuadroTexto"/>
        <xdr:cNvSpPr txBox="1">
          <a:spLocks noChangeArrowheads="1"/>
        </xdr:cNvSpPr>
      </xdr:nvSpPr>
      <xdr:spPr>
        <a:xfrm>
          <a:off x="2714625" y="2228850"/>
          <a:ext cx="1200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[MOSTRAR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TODO]</a:t>
          </a:r>
        </a:p>
      </xdr:txBody>
    </xdr:sp>
    <xdr:clientData/>
  </xdr:twoCellAnchor>
  <xdr:twoCellAnchor editAs="absolute">
    <xdr:from>
      <xdr:col>7</xdr:col>
      <xdr:colOff>9525</xdr:colOff>
      <xdr:row>11</xdr:row>
      <xdr:rowOff>142875</xdr:rowOff>
    </xdr:from>
    <xdr:to>
      <xdr:col>14</xdr:col>
      <xdr:colOff>171450</xdr:colOff>
      <xdr:row>12</xdr:row>
      <xdr:rowOff>152400</xdr:rowOff>
    </xdr:to>
    <xdr:sp macro="[0]!monstruarinfo">
      <xdr:nvSpPr>
        <xdr:cNvPr id="4" name="4 CuadroTexto"/>
        <xdr:cNvSpPr txBox="1">
          <a:spLocks noChangeArrowheads="1"/>
        </xdr:cNvSpPr>
      </xdr:nvSpPr>
      <xdr:spPr>
        <a:xfrm>
          <a:off x="1276350" y="2238375"/>
          <a:ext cx="1428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[MOSTRAR INFO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</a:t>
          </a:r>
        </a:p>
      </xdr:txBody>
    </xdr:sp>
    <xdr:clientData/>
  </xdr:twoCellAnchor>
  <xdr:twoCellAnchor editAs="absolute">
    <xdr:from>
      <xdr:col>23</xdr:col>
      <xdr:colOff>19050</xdr:colOff>
      <xdr:row>11</xdr:row>
      <xdr:rowOff>142875</xdr:rowOff>
    </xdr:from>
    <xdr:to>
      <xdr:col>31</xdr:col>
      <xdr:colOff>76200</xdr:colOff>
      <xdr:row>12</xdr:row>
      <xdr:rowOff>152400</xdr:rowOff>
    </xdr:to>
    <xdr:sp macro="[0]!Hoja8.ocultarfiligram">
      <xdr:nvSpPr>
        <xdr:cNvPr id="5" name="5 CuadroTexto"/>
        <xdr:cNvSpPr txBox="1">
          <a:spLocks noChangeArrowheads="1"/>
        </xdr:cNvSpPr>
      </xdr:nvSpPr>
      <xdr:spPr>
        <a:xfrm>
          <a:off x="4181475" y="2238375"/>
          <a:ext cx="1504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[OCULTAR FILIGRAMA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</a:t>
          </a:r>
        </a:p>
      </xdr:txBody>
    </xdr:sp>
    <xdr:clientData/>
  </xdr:twoCellAnchor>
  <xdr:twoCellAnchor editAs="absolute">
    <xdr:from>
      <xdr:col>31</xdr:col>
      <xdr:colOff>28575</xdr:colOff>
      <xdr:row>11</xdr:row>
      <xdr:rowOff>133350</xdr:rowOff>
    </xdr:from>
    <xdr:to>
      <xdr:col>74</xdr:col>
      <xdr:colOff>28575</xdr:colOff>
      <xdr:row>12</xdr:row>
      <xdr:rowOff>142875</xdr:rowOff>
    </xdr:to>
    <xdr:sp macro="[0]!Hoja8.Mrhide">
      <xdr:nvSpPr>
        <xdr:cNvPr id="6" name="6 CuadroTexto"/>
        <xdr:cNvSpPr txBox="1">
          <a:spLocks noChangeArrowheads="1"/>
        </xdr:cNvSpPr>
      </xdr:nvSpPr>
      <xdr:spPr>
        <a:xfrm>
          <a:off x="5638800" y="222885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[OCULTAR TODO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</a:t>
          </a:r>
        </a:p>
      </xdr:txBody>
    </xdr:sp>
    <xdr:clientData/>
  </xdr:twoCellAnchor>
  <xdr:twoCellAnchor>
    <xdr:from>
      <xdr:col>39</xdr:col>
      <xdr:colOff>28575</xdr:colOff>
      <xdr:row>7</xdr:row>
      <xdr:rowOff>66675</xdr:rowOff>
    </xdr:from>
    <xdr:to>
      <xdr:col>47</xdr:col>
      <xdr:colOff>47625</xdr:colOff>
      <xdr:row>17</xdr:row>
      <xdr:rowOff>66675</xdr:rowOff>
    </xdr:to>
    <xdr:pic>
      <xdr:nvPicPr>
        <xdr:cNvPr id="7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140017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57150</xdr:colOff>
      <xdr:row>17</xdr:row>
      <xdr:rowOff>104775</xdr:rowOff>
    </xdr:from>
    <xdr:to>
      <xdr:col>47</xdr:col>
      <xdr:colOff>28575</xdr:colOff>
      <xdr:row>30</xdr:row>
      <xdr:rowOff>114300</xdr:rowOff>
    </xdr:to>
    <xdr:pic>
      <xdr:nvPicPr>
        <xdr:cNvPr id="8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77050" y="3343275"/>
          <a:ext cx="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95250</xdr:colOff>
      <xdr:row>17</xdr:row>
      <xdr:rowOff>152400</xdr:rowOff>
    </xdr:from>
    <xdr:to>
      <xdr:col>46</xdr:col>
      <xdr:colOff>171450</xdr:colOff>
      <xdr:row>30</xdr:row>
      <xdr:rowOff>57150</xdr:rowOff>
    </xdr:to>
    <xdr:sp>
      <xdr:nvSpPr>
        <xdr:cNvPr id="9" name="9 CuadroTexto">
          <a:hlinkClick r:id="rId5"/>
        </xdr:cNvPr>
        <xdr:cNvSpPr txBox="1">
          <a:spLocks noChangeArrowheads="1"/>
        </xdr:cNvSpPr>
      </xdr:nvSpPr>
      <xdr:spPr>
        <a:xfrm>
          <a:off x="6877050" y="3390900"/>
          <a:ext cx="0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REALIZADO POR: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HÉCTOR ALEJANDRO SOSA GOMEZ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facebook:
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https://m.facebook.com/healsogo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Site: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www.healsogo.com.mx
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me:
</a:t>
          </a:r>
          <a:r>
            <a:rPr lang="en-US" cap="none" sz="105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healsogo@gmail.com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México 2013</a:t>
          </a:r>
        </a:p>
      </xdr:txBody>
    </xdr:sp>
    <xdr:clientData/>
  </xdr:twoCellAnchor>
  <xdr:twoCellAnchor editAs="oneCell">
    <xdr:from>
      <xdr:col>12</xdr:col>
      <xdr:colOff>57150</xdr:colOff>
      <xdr:row>14</xdr:row>
      <xdr:rowOff>28575</xdr:rowOff>
    </xdr:from>
    <xdr:to>
      <xdr:col>33</xdr:col>
      <xdr:colOff>161925</xdr:colOff>
      <xdr:row>29</xdr:row>
      <xdr:rowOff>95250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28850" y="2695575"/>
          <a:ext cx="39052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13</xdr:row>
      <xdr:rowOff>133350</xdr:rowOff>
    </xdr:from>
    <xdr:to>
      <xdr:col>37</xdr:col>
      <xdr:colOff>161925</xdr:colOff>
      <xdr:row>29</xdr:row>
      <xdr:rowOff>104775</xdr:rowOff>
    </xdr:to>
    <xdr:sp>
      <xdr:nvSpPr>
        <xdr:cNvPr id="11" name="11 CuadroTexto"/>
        <xdr:cNvSpPr txBox="1">
          <a:spLocks noChangeArrowheads="1"/>
        </xdr:cNvSpPr>
      </xdr:nvSpPr>
      <xdr:spPr>
        <a:xfrm>
          <a:off x="1524000" y="2609850"/>
          <a:ext cx="5334000" cy="301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DESCRIPCIÓN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LIBRO EN EXCEL
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NOBRE: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POLIZA DE CHEQUES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FECHA DE CREACIÓN: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MARZO 2006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INTRODUCCIÓN: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LIBRO DE EXCEL CON FORMULARIO Y FORMATO PARA IMPRIMIR PÓLIZA Y CHEQUE DE CUALQUIER EMPRESA, GUARDANDO REGSITRO DE CHEQUES Y ACUMULANDO MONTO TOTAL DE CHEQUES, PUEDE MANEJAR MÁS DE UNA CUENTA DE CHEQUES AL MISMO TIEMPO.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OBSERVACIONES: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LEÉ LAS INDICACIONES EN LA PESTAÑA [ANTES DE EMPEZAR], LUEGO LLENA LOS DATOS DE TU EMPRESA EN LA ETIQUETA FORM, AHORA SI PUEDES EMPEZAR A CREAR LOS REGISTROS DE CHEUQES, RECUERDA IMPRIMIRLOS  ANTES DE AÑADIRLOS AL REGISTRO.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¡¡SUERTE!!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123825</xdr:rowOff>
    </xdr:from>
    <xdr:to>
      <xdr:col>8</xdr:col>
      <xdr:colOff>142875</xdr:colOff>
      <xdr:row>26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71475" y="123825"/>
          <a:ext cx="5324475" cy="4924425"/>
        </a:xfrm>
        <a:prstGeom prst="rect">
          <a:avLst/>
        </a:prstGeom>
        <a:solidFill>
          <a:srgbClr val="17375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ANTES DE EMPEZAR: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PARA VERSIÓN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EXCEL 2007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ASEGÚRATE DE HABILITAR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LAS MACROS EN ESTE LIBRO, PARA ELLO UBICA LA 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CINTA DE SEGURIDAD 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QUE APARECE EN LA PARTE SUPERIOR DE LA HOJA, PRESIONA EL BOTÓN DE 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OPCIONES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EN ELLA, EN LA VENTANA QUE APARECERÁ SELECCIONA EL BOTÓN 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HABILITAR ESTE CONTENIDO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, Y PRESIONA ACEPTAR.
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PARA CUALQUIER DUDA REVISA LA AYUDA</a:t>
          </a:r>
        </a:p>
      </xdr:txBody>
    </xdr:sp>
    <xdr:clientData/>
  </xdr:twoCellAnchor>
  <xdr:twoCellAnchor editAs="oneCell">
    <xdr:from>
      <xdr:col>8</xdr:col>
      <xdr:colOff>323850</xdr:colOff>
      <xdr:row>1</xdr:row>
      <xdr:rowOff>85725</xdr:rowOff>
    </xdr:from>
    <xdr:to>
      <xdr:col>12</xdr:col>
      <xdr:colOff>666750</xdr:colOff>
      <xdr:row>8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63516" b="77250"/>
        <a:stretch>
          <a:fillRect/>
        </a:stretch>
      </xdr:blipFill>
      <xdr:spPr>
        <a:xfrm>
          <a:off x="5876925" y="266700"/>
          <a:ext cx="3390900" cy="1323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457200</xdr:colOff>
      <xdr:row>6</xdr:row>
      <xdr:rowOff>104775</xdr:rowOff>
    </xdr:from>
    <xdr:to>
      <xdr:col>13</xdr:col>
      <xdr:colOff>142875</xdr:colOff>
      <xdr:row>8</xdr:row>
      <xdr:rowOff>9525</xdr:rowOff>
    </xdr:to>
    <xdr:sp>
      <xdr:nvSpPr>
        <xdr:cNvPr id="3" name="3 Flecha izquierda"/>
        <xdr:cNvSpPr>
          <a:spLocks/>
        </xdr:cNvSpPr>
      </xdr:nvSpPr>
      <xdr:spPr>
        <a:xfrm rot="20097864">
          <a:off x="9058275" y="1238250"/>
          <a:ext cx="447675" cy="285750"/>
        </a:xfrm>
        <a:prstGeom prst="leftArrow">
          <a:avLst>
            <a:gd name="adj" fmla="val -17736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304800</xdr:colOff>
      <xdr:row>8</xdr:row>
      <xdr:rowOff>133350</xdr:rowOff>
    </xdr:from>
    <xdr:to>
      <xdr:col>12</xdr:col>
      <xdr:colOff>695325</xdr:colOff>
      <xdr:row>25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l="24218" t="22874" r="37968" b="21875"/>
        <a:stretch>
          <a:fillRect/>
        </a:stretch>
      </xdr:blipFill>
      <xdr:spPr>
        <a:xfrm>
          <a:off x="5857875" y="1647825"/>
          <a:ext cx="3438525" cy="3133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104775</xdr:colOff>
      <xdr:row>14</xdr:row>
      <xdr:rowOff>180975</xdr:rowOff>
    </xdr:from>
    <xdr:to>
      <xdr:col>14</xdr:col>
      <xdr:colOff>590550</xdr:colOff>
      <xdr:row>17</xdr:row>
      <xdr:rowOff>180975</xdr:rowOff>
    </xdr:to>
    <xdr:sp>
      <xdr:nvSpPr>
        <xdr:cNvPr id="5" name="5 Pentágono">
          <a:hlinkClick r:id="rId2"/>
        </xdr:cNvPr>
        <xdr:cNvSpPr>
          <a:spLocks/>
        </xdr:cNvSpPr>
      </xdr:nvSpPr>
      <xdr:spPr>
        <a:xfrm>
          <a:off x="9467850" y="2838450"/>
          <a:ext cx="1247775" cy="571500"/>
        </a:xfrm>
        <a:prstGeom prst="homePlate">
          <a:avLst>
            <a:gd name="adj" fmla="val 27097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CONTINUAR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123825</xdr:colOff>
      <xdr:row>3</xdr:row>
      <xdr:rowOff>76200</xdr:rowOff>
    </xdr:to>
    <xdr:pic macro="[0]!IMPRIMIR_POLIZA">
      <xdr:nvPicPr>
        <xdr:cNvPr id="1" name="Picture 1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</xdr:row>
      <xdr:rowOff>0</xdr:rowOff>
    </xdr:from>
    <xdr:to>
      <xdr:col>11</xdr:col>
      <xdr:colOff>76200</xdr:colOff>
      <xdr:row>3</xdr:row>
      <xdr:rowOff>76200</xdr:rowOff>
    </xdr:to>
    <xdr:pic macro="[0]!IMPRIMIR_CHEQUE">
      <xdr:nvPicPr>
        <xdr:cNvPr id="2" name="Picture 1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342900"/>
          <a:ext cx="542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2</xdr:row>
      <xdr:rowOff>9525</xdr:rowOff>
    </xdr:from>
    <xdr:to>
      <xdr:col>18</xdr:col>
      <xdr:colOff>152400</xdr:colOff>
      <xdr:row>2</xdr:row>
      <xdr:rowOff>190500</xdr:rowOff>
    </xdr:to>
    <xdr:sp macro="[0]!AGREGAR_REGISTRO">
      <xdr:nvSpPr>
        <xdr:cNvPr id="3" name="3 Cruz"/>
        <xdr:cNvSpPr>
          <a:spLocks/>
        </xdr:cNvSpPr>
      </xdr:nvSpPr>
      <xdr:spPr>
        <a:xfrm>
          <a:off x="3248025" y="352425"/>
          <a:ext cx="161925" cy="180975"/>
        </a:xfrm>
        <a:prstGeom prst="plus">
          <a:avLst>
            <a:gd name="adj" fmla="val -15000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104775</xdr:colOff>
      <xdr:row>1</xdr:row>
      <xdr:rowOff>142875</xdr:rowOff>
    </xdr:from>
    <xdr:to>
      <xdr:col>30</xdr:col>
      <xdr:colOff>28575</xdr:colOff>
      <xdr:row>3</xdr:row>
      <xdr:rowOff>38100</xdr:rowOff>
    </xdr:to>
    <xdr:sp>
      <xdr:nvSpPr>
        <xdr:cNvPr id="4" name="5 CuadroTexto">
          <a:hlinkClick r:id="rId7"/>
        </xdr:cNvPr>
        <xdr:cNvSpPr txBox="1">
          <a:spLocks noChangeArrowheads="1"/>
        </xdr:cNvSpPr>
      </xdr:nvSpPr>
      <xdr:spPr>
        <a:xfrm>
          <a:off x="5172075" y="28575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?</a:t>
          </a:r>
        </a:p>
      </xdr:txBody>
    </xdr:sp>
    <xdr:clientData/>
  </xdr:twoCellAnchor>
  <xdr:twoCellAnchor>
    <xdr:from>
      <xdr:col>33</xdr:col>
      <xdr:colOff>19050</xdr:colOff>
      <xdr:row>2</xdr:row>
      <xdr:rowOff>47625</xdr:rowOff>
    </xdr:from>
    <xdr:to>
      <xdr:col>33</xdr:col>
      <xdr:colOff>161925</xdr:colOff>
      <xdr:row>2</xdr:row>
      <xdr:rowOff>190500</xdr:rowOff>
    </xdr:to>
    <xdr:sp>
      <xdr:nvSpPr>
        <xdr:cNvPr id="5" name="6 Disco magnético">
          <a:hlinkClick r:id="rId8"/>
        </xdr:cNvPr>
        <xdr:cNvSpPr>
          <a:spLocks/>
        </xdr:cNvSpPr>
      </xdr:nvSpPr>
      <xdr:spPr>
        <a:xfrm>
          <a:off x="5991225" y="390525"/>
          <a:ext cx="152400" cy="142875"/>
        </a:xfrm>
        <a:prstGeom prst="flowChartMagneticDisk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95250</xdr:colOff>
      <xdr:row>1</xdr:row>
      <xdr:rowOff>142875</xdr:rowOff>
    </xdr:from>
    <xdr:to>
      <xdr:col>41</xdr:col>
      <xdr:colOff>19050</xdr:colOff>
      <xdr:row>3</xdr:row>
      <xdr:rowOff>47625</xdr:rowOff>
    </xdr:to>
    <xdr:sp macro="[0]!SALIR_Y_GUARDAR">
      <xdr:nvSpPr>
        <xdr:cNvPr id="6" name="7 CuadroTexto"/>
        <xdr:cNvSpPr txBox="1">
          <a:spLocks noChangeArrowheads="1"/>
        </xdr:cNvSpPr>
      </xdr:nvSpPr>
      <xdr:spPr>
        <a:xfrm>
          <a:off x="7153275" y="28575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28575</xdr:colOff>
      <xdr:row>6</xdr:row>
      <xdr:rowOff>0</xdr:rowOff>
    </xdr:from>
    <xdr:to>
      <xdr:col>37</xdr:col>
      <xdr:colOff>0</xdr:colOff>
      <xdr:row>7</xdr:row>
      <xdr:rowOff>123825</xdr:rowOff>
    </xdr:to>
    <xdr:sp>
      <xdr:nvSpPr>
        <xdr:cNvPr id="1" name="1 Flecha arriba">
          <a:hlinkClick r:id="rId1"/>
        </xdr:cNvPr>
        <xdr:cNvSpPr>
          <a:spLocks/>
        </xdr:cNvSpPr>
      </xdr:nvSpPr>
      <xdr:spPr>
        <a:xfrm>
          <a:off x="6181725" y="990600"/>
          <a:ext cx="333375" cy="304800"/>
        </a:xfrm>
        <a:prstGeom prst="upArrow">
          <a:avLst>
            <a:gd name="adj1" fmla="val -11111"/>
            <a:gd name="adj2" fmla="val -3544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19050</xdr:colOff>
      <xdr:row>9</xdr:row>
      <xdr:rowOff>57150</xdr:rowOff>
    </xdr:from>
    <xdr:to>
      <xdr:col>37</xdr:col>
      <xdr:colOff>38100</xdr:colOff>
      <xdr:row>11</xdr:row>
      <xdr:rowOff>47625</xdr:rowOff>
    </xdr:to>
    <xdr:sp macro="[0]!IMPRIME_POLIZA">
      <xdr:nvSpPr>
        <xdr:cNvPr id="2" name="2 CuadroTexto"/>
        <xdr:cNvSpPr txBox="1">
          <a:spLocks noChangeArrowheads="1"/>
        </xdr:cNvSpPr>
      </xdr:nvSpPr>
      <xdr:spPr>
        <a:xfrm>
          <a:off x="6172200" y="1590675"/>
          <a:ext cx="381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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123825</xdr:colOff>
      <xdr:row>1</xdr:row>
      <xdr:rowOff>123825</xdr:rowOff>
    </xdr:from>
    <xdr:to>
      <xdr:col>31</xdr:col>
      <xdr:colOff>171450</xdr:colOff>
      <xdr:row>3</xdr:row>
      <xdr:rowOff>19050</xdr:rowOff>
    </xdr:to>
    <xdr:sp>
      <xdr:nvSpPr>
        <xdr:cNvPr id="1" name="1 Flecha arriba">
          <a:hlinkClick r:id="rId1"/>
        </xdr:cNvPr>
        <xdr:cNvSpPr>
          <a:spLocks/>
        </xdr:cNvSpPr>
      </xdr:nvSpPr>
      <xdr:spPr>
        <a:xfrm>
          <a:off x="5372100" y="304800"/>
          <a:ext cx="409575" cy="304800"/>
        </a:xfrm>
        <a:prstGeom prst="upArrow">
          <a:avLst>
            <a:gd name="adj1" fmla="val -23231"/>
            <a:gd name="adj2" fmla="val -424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133350</xdr:colOff>
      <xdr:row>5</xdr:row>
      <xdr:rowOff>9525</xdr:rowOff>
    </xdr:from>
    <xdr:to>
      <xdr:col>31</xdr:col>
      <xdr:colOff>152400</xdr:colOff>
      <xdr:row>7</xdr:row>
      <xdr:rowOff>57150</xdr:rowOff>
    </xdr:to>
    <xdr:sp macro="[0]!IMPRIMIR_CHEQUE">
      <xdr:nvSpPr>
        <xdr:cNvPr id="2" name="2 CuadroTexto"/>
        <xdr:cNvSpPr txBox="1">
          <a:spLocks noChangeArrowheads="1"/>
        </xdr:cNvSpPr>
      </xdr:nvSpPr>
      <xdr:spPr>
        <a:xfrm>
          <a:off x="5381625" y="971550"/>
          <a:ext cx="381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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85725</xdr:rowOff>
    </xdr:from>
    <xdr:to>
      <xdr:col>4</xdr:col>
      <xdr:colOff>733425</xdr:colOff>
      <xdr:row>0</xdr:row>
      <xdr:rowOff>400050</xdr:rowOff>
    </xdr:to>
    <xdr:sp>
      <xdr:nvSpPr>
        <xdr:cNvPr id="1" name="1 Flecha arriba">
          <a:hlinkClick r:id="rId1"/>
        </xdr:cNvPr>
        <xdr:cNvSpPr>
          <a:spLocks/>
        </xdr:cNvSpPr>
      </xdr:nvSpPr>
      <xdr:spPr>
        <a:xfrm>
          <a:off x="3743325" y="85725"/>
          <a:ext cx="409575" cy="314325"/>
        </a:xfrm>
        <a:prstGeom prst="upArrow">
          <a:avLst>
            <a:gd name="adj1" fmla="val -23231"/>
            <a:gd name="adj2" fmla="val -424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171450</xdr:colOff>
      <xdr:row>0</xdr:row>
      <xdr:rowOff>104775</xdr:rowOff>
    </xdr:from>
    <xdr:to>
      <xdr:col>10</xdr:col>
      <xdr:colOff>552450</xdr:colOff>
      <xdr:row>0</xdr:row>
      <xdr:rowOff>476250</xdr:rowOff>
    </xdr:to>
    <xdr:sp macro="[0]!IMPRIME_DIARIO">
      <xdr:nvSpPr>
        <xdr:cNvPr id="2" name="3 CuadroTexto"/>
        <xdr:cNvSpPr txBox="1">
          <a:spLocks noChangeArrowheads="1"/>
        </xdr:cNvSpPr>
      </xdr:nvSpPr>
      <xdr:spPr>
        <a:xfrm>
          <a:off x="8582025" y="1047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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57150</xdr:rowOff>
    </xdr:from>
    <xdr:to>
      <xdr:col>8</xdr:col>
      <xdr:colOff>762000</xdr:colOff>
      <xdr:row>17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6250" y="438150"/>
          <a:ext cx="6381750" cy="280987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EN CONSTRUCCIÓN...
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DISCULPE LAS MOLESTIAS OCASIONADAS
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VERSIÓN 1.2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BETA</a:t>
          </a:r>
        </a:p>
      </xdr:txBody>
    </xdr:sp>
    <xdr:clientData/>
  </xdr:twoCellAnchor>
  <xdr:twoCellAnchor>
    <xdr:from>
      <xdr:col>4</xdr:col>
      <xdr:colOff>342900</xdr:colOff>
      <xdr:row>4</xdr:row>
      <xdr:rowOff>104775</xdr:rowOff>
    </xdr:from>
    <xdr:to>
      <xdr:col>5</xdr:col>
      <xdr:colOff>104775</xdr:colOff>
      <xdr:row>6</xdr:row>
      <xdr:rowOff>142875</xdr:rowOff>
    </xdr:to>
    <xdr:sp>
      <xdr:nvSpPr>
        <xdr:cNvPr id="2" name="2 Flecha arriba">
          <a:hlinkClick r:id="rId1"/>
        </xdr:cNvPr>
        <xdr:cNvSpPr>
          <a:spLocks/>
        </xdr:cNvSpPr>
      </xdr:nvSpPr>
      <xdr:spPr>
        <a:xfrm>
          <a:off x="3390900" y="866775"/>
          <a:ext cx="523875" cy="419100"/>
        </a:xfrm>
        <a:prstGeom prst="upArrow">
          <a:avLst>
            <a:gd name="adj" fmla="val 0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123825</xdr:rowOff>
    </xdr:from>
    <xdr:to>
      <xdr:col>3</xdr:col>
      <xdr:colOff>1076325</xdr:colOff>
      <xdr:row>11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3975" y="1409700"/>
          <a:ext cx="1076325" cy="695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Ponga aquí su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Numero</a:t>
          </a:r>
        </a:p>
      </xdr:txBody>
    </xdr:sp>
    <xdr:clientData/>
  </xdr:twoCellAnchor>
  <xdr:twoCellAnchor>
    <xdr:from>
      <xdr:col>3</xdr:col>
      <xdr:colOff>552450</xdr:colOff>
      <xdr:row>4</xdr:row>
      <xdr:rowOff>95250</xdr:rowOff>
    </xdr:from>
    <xdr:to>
      <xdr:col>3</xdr:col>
      <xdr:colOff>561975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1876425" y="838200"/>
          <a:ext cx="9525" cy="5429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B2:CB36"/>
  <sheetViews>
    <sheetView tabSelected="1" zoomScale="80" zoomScaleNormal="80" zoomScalePageLayoutView="0" workbookViewId="0" topLeftCell="A1">
      <selection activeCell="A1" sqref="A1"/>
    </sheetView>
  </sheetViews>
  <sheetFormatPr defaultColWidth="2.7109375" defaultRowHeight="15" customHeight="1"/>
  <cols>
    <col min="1" max="38" width="2.7109375" style="0" customWidth="1"/>
    <col min="39" max="74" width="2.7109375" style="0" hidden="1" customWidth="1"/>
  </cols>
  <sheetData>
    <row r="2" spans="5:76" ht="15" customHeight="1" thickBot="1">
      <c r="E2" s="7"/>
      <c r="F2" s="7"/>
      <c r="I2" s="187"/>
      <c r="J2" s="187"/>
      <c r="M2" s="187"/>
      <c r="N2" s="187"/>
      <c r="Q2" s="187"/>
      <c r="R2" s="187"/>
      <c r="U2" s="187"/>
      <c r="V2" s="187"/>
      <c r="Y2" s="187"/>
      <c r="Z2" s="187"/>
      <c r="AC2" s="187"/>
      <c r="AD2" s="187"/>
      <c r="AG2" s="187"/>
      <c r="AH2" s="187"/>
      <c r="AK2" s="187"/>
      <c r="AL2" s="187"/>
      <c r="AO2" s="187"/>
      <c r="AP2" s="187"/>
      <c r="AS2" s="187"/>
      <c r="AT2" s="187"/>
      <c r="AW2" s="187"/>
      <c r="AX2" s="187"/>
      <c r="BA2" s="187"/>
      <c r="BB2" s="187"/>
      <c r="BE2" s="187"/>
      <c r="BF2" s="187"/>
      <c r="BI2" s="187"/>
      <c r="BJ2" s="187"/>
      <c r="BM2" s="187"/>
      <c r="BN2" s="187"/>
      <c r="BQ2" s="187"/>
      <c r="BR2" s="187"/>
      <c r="BU2" s="187"/>
      <c r="BV2" s="187"/>
      <c r="BW2" s="187"/>
      <c r="BX2" s="187"/>
    </row>
    <row r="3" spans="3:77" ht="15" customHeight="1" thickBot="1" thickTop="1">
      <c r="C3" s="7"/>
      <c r="D3" s="7"/>
      <c r="E3" s="7"/>
      <c r="F3" s="187"/>
      <c r="G3" s="187"/>
      <c r="H3" s="188"/>
      <c r="K3" s="189"/>
      <c r="L3" s="188"/>
      <c r="O3" s="189"/>
      <c r="P3" s="188"/>
      <c r="S3" s="189"/>
      <c r="T3" s="188"/>
      <c r="W3" s="189"/>
      <c r="X3" s="188"/>
      <c r="AA3" s="189"/>
      <c r="AB3" s="188"/>
      <c r="AE3" s="189"/>
      <c r="AF3" s="188"/>
      <c r="AI3" s="189"/>
      <c r="AJ3" s="188"/>
      <c r="AM3" s="189"/>
      <c r="AN3" s="188"/>
      <c r="AQ3" s="189"/>
      <c r="AR3" s="188"/>
      <c r="AU3" s="189"/>
      <c r="AV3" s="188"/>
      <c r="AY3" s="189"/>
      <c r="AZ3" s="188"/>
      <c r="BC3" s="189"/>
      <c r="BD3" s="188"/>
      <c r="BG3" s="189"/>
      <c r="BH3" s="188"/>
      <c r="BK3" s="189"/>
      <c r="BL3" s="188"/>
      <c r="BO3" s="189"/>
      <c r="BP3" s="188"/>
      <c r="BS3" s="189"/>
      <c r="BT3" s="188"/>
      <c r="BW3" s="189"/>
      <c r="BX3" s="7"/>
      <c r="BY3" s="189"/>
    </row>
    <row r="4" spans="3:78" ht="15" customHeight="1" thickBot="1" thickTop="1">
      <c r="C4" s="7"/>
      <c r="D4" s="7"/>
      <c r="E4" s="188"/>
      <c r="F4" s="7"/>
      <c r="G4" s="188"/>
      <c r="I4" s="187"/>
      <c r="J4" s="187"/>
      <c r="L4" s="189"/>
      <c r="M4" s="187"/>
      <c r="N4" s="187"/>
      <c r="P4" s="189"/>
      <c r="Q4" s="187"/>
      <c r="R4" s="187"/>
      <c r="T4" s="189"/>
      <c r="U4" s="187"/>
      <c r="V4" s="187"/>
      <c r="X4" s="189"/>
      <c r="Y4" s="187"/>
      <c r="Z4" s="187"/>
      <c r="AB4" s="189"/>
      <c r="AC4" s="187"/>
      <c r="AD4" s="187"/>
      <c r="AF4" s="189"/>
      <c r="AG4" s="187"/>
      <c r="AH4" s="187"/>
      <c r="AJ4" s="189"/>
      <c r="AK4" s="187"/>
      <c r="AL4" s="187"/>
      <c r="AN4" s="189"/>
      <c r="AO4" s="187"/>
      <c r="AP4" s="187"/>
      <c r="AR4" s="189"/>
      <c r="AS4" s="187"/>
      <c r="AT4" s="187"/>
      <c r="AV4" s="189"/>
      <c r="AW4" s="187"/>
      <c r="AX4" s="187"/>
      <c r="AZ4" s="189"/>
      <c r="BA4" s="187"/>
      <c r="BB4" s="187"/>
      <c r="BD4" s="189"/>
      <c r="BE4" s="187"/>
      <c r="BF4" s="187"/>
      <c r="BH4" s="189"/>
      <c r="BI4" s="187"/>
      <c r="BJ4" s="187"/>
      <c r="BL4" s="189"/>
      <c r="BM4" s="187"/>
      <c r="BN4" s="187"/>
      <c r="BP4" s="189"/>
      <c r="BQ4" s="187"/>
      <c r="BR4" s="187"/>
      <c r="BT4" s="189"/>
      <c r="BU4" s="187"/>
      <c r="BV4" s="187"/>
      <c r="BX4" s="189"/>
      <c r="BZ4" s="189"/>
    </row>
    <row r="5" spans="2:79" ht="15" customHeight="1" thickTop="1">
      <c r="B5" s="7"/>
      <c r="C5" s="7"/>
      <c r="D5" s="188"/>
      <c r="E5" s="7"/>
      <c r="F5" s="188"/>
      <c r="H5" s="188"/>
      <c r="K5" s="189"/>
      <c r="O5" s="189"/>
      <c r="S5" s="189"/>
      <c r="W5" s="189"/>
      <c r="AA5" s="189"/>
      <c r="AE5" s="189"/>
      <c r="AI5" s="189"/>
      <c r="AM5" s="189"/>
      <c r="AQ5" s="189"/>
      <c r="AU5" s="189"/>
      <c r="AY5" s="189"/>
      <c r="BC5" s="189"/>
      <c r="BG5" s="189"/>
      <c r="BK5" s="189"/>
      <c r="BO5" s="189"/>
      <c r="BS5" s="189"/>
      <c r="BW5" s="189"/>
      <c r="BY5" s="189"/>
      <c r="CA5" s="189"/>
    </row>
    <row r="6" spans="2:79" ht="15" customHeight="1" thickBot="1">
      <c r="B6" s="7"/>
      <c r="C6" s="188"/>
      <c r="D6" s="7"/>
      <c r="E6" s="188"/>
      <c r="F6" s="7"/>
      <c r="G6" s="188"/>
      <c r="H6" s="189"/>
      <c r="I6" s="187"/>
      <c r="J6" s="187"/>
      <c r="K6" s="188"/>
      <c r="L6" s="189"/>
      <c r="M6" s="187"/>
      <c r="N6" s="187"/>
      <c r="O6" s="188"/>
      <c r="P6" s="189"/>
      <c r="Q6" s="187"/>
      <c r="R6" s="187"/>
      <c r="S6" s="188"/>
      <c r="T6" s="189"/>
      <c r="U6" s="187"/>
      <c r="V6" s="187"/>
      <c r="W6" s="188"/>
      <c r="X6" s="189"/>
      <c r="Y6" s="187"/>
      <c r="Z6" s="187"/>
      <c r="AA6" s="188"/>
      <c r="AB6" s="189"/>
      <c r="AC6" s="187"/>
      <c r="AD6" s="187"/>
      <c r="AE6" s="188"/>
      <c r="AF6" s="189"/>
      <c r="AG6" s="187"/>
      <c r="AH6" s="187"/>
      <c r="AI6" s="188"/>
      <c r="AJ6" s="189"/>
      <c r="AK6" s="187"/>
      <c r="AL6" s="187"/>
      <c r="AM6" s="188"/>
      <c r="AN6" s="189"/>
      <c r="AO6" s="187"/>
      <c r="AP6" s="187"/>
      <c r="AQ6" s="188"/>
      <c r="AR6" s="189"/>
      <c r="AS6" s="187"/>
      <c r="AT6" s="187"/>
      <c r="AU6" s="188"/>
      <c r="AV6" s="189"/>
      <c r="AW6" s="187"/>
      <c r="AX6" s="187"/>
      <c r="AY6" s="188"/>
      <c r="AZ6" s="189"/>
      <c r="BA6" s="187"/>
      <c r="BB6" s="187"/>
      <c r="BC6" s="188"/>
      <c r="BD6" s="189"/>
      <c r="BE6" s="187"/>
      <c r="BF6" s="187"/>
      <c r="BG6" s="188"/>
      <c r="BH6" s="189"/>
      <c r="BI6" s="187"/>
      <c r="BJ6" s="187"/>
      <c r="BK6" s="188"/>
      <c r="BL6" s="189"/>
      <c r="BM6" s="187"/>
      <c r="BN6" s="187"/>
      <c r="BO6" s="188"/>
      <c r="BP6" s="189"/>
      <c r="BQ6" s="187"/>
      <c r="BR6" s="187"/>
      <c r="BS6" s="188"/>
      <c r="BT6" s="189"/>
      <c r="BU6" s="187"/>
      <c r="BV6" s="187"/>
      <c r="BW6" s="188"/>
      <c r="BX6" s="189"/>
      <c r="BZ6" s="189"/>
      <c r="CA6" s="190"/>
    </row>
    <row r="7" spans="2:80" ht="15" customHeight="1" thickBot="1" thickTop="1">
      <c r="B7" s="190"/>
      <c r="C7" s="7"/>
      <c r="D7" s="188"/>
      <c r="F7" s="188"/>
      <c r="BY7" s="189"/>
      <c r="CA7" s="191"/>
      <c r="CB7" s="7"/>
    </row>
    <row r="8" spans="2:80" ht="15" customHeight="1" thickBot="1">
      <c r="B8" s="190"/>
      <c r="C8" s="188"/>
      <c r="E8" s="188"/>
      <c r="F8" s="189"/>
      <c r="H8" s="192"/>
      <c r="I8" s="4"/>
      <c r="J8" s="4"/>
      <c r="K8" s="4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4"/>
      <c r="AK8" s="4"/>
      <c r="AL8" s="4"/>
      <c r="AM8" s="4"/>
      <c r="AN8" s="194"/>
      <c r="AO8" s="195"/>
      <c r="AP8" s="195"/>
      <c r="AQ8" s="195"/>
      <c r="AR8" s="195"/>
      <c r="AS8" s="195"/>
      <c r="AT8" s="195"/>
      <c r="AU8" s="195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5"/>
      <c r="BY8" s="188"/>
      <c r="BZ8" s="189"/>
      <c r="CB8" s="189"/>
    </row>
    <row r="9" spans="2:80" ht="15" customHeight="1" thickBot="1" thickTop="1">
      <c r="B9" s="190"/>
      <c r="D9" s="190"/>
      <c r="F9" s="190"/>
      <c r="H9" s="6"/>
      <c r="I9" s="7"/>
      <c r="J9" s="7"/>
      <c r="K9" s="188"/>
      <c r="L9" s="196"/>
      <c r="M9" s="196"/>
      <c r="N9" s="7"/>
      <c r="O9" s="197"/>
      <c r="P9" s="7"/>
      <c r="Q9" s="7"/>
      <c r="R9" s="189"/>
      <c r="S9" s="7"/>
      <c r="T9" s="7"/>
      <c r="U9" s="196"/>
      <c r="V9" s="7"/>
      <c r="W9" s="7"/>
      <c r="X9" s="198"/>
      <c r="Y9" s="188"/>
      <c r="Z9" s="190"/>
      <c r="AA9" s="7"/>
      <c r="AB9" s="7"/>
      <c r="AC9" s="7"/>
      <c r="AD9" s="7"/>
      <c r="AE9" s="199"/>
      <c r="AF9" s="198"/>
      <c r="AG9" s="197"/>
      <c r="AH9" s="7"/>
      <c r="AI9" s="7"/>
      <c r="AJ9" s="189"/>
      <c r="AK9" s="7"/>
      <c r="AL9" s="7"/>
      <c r="AM9" s="7"/>
      <c r="AN9" s="200"/>
      <c r="AO9" s="201"/>
      <c r="AP9" s="201"/>
      <c r="AQ9" s="201"/>
      <c r="AR9" s="201"/>
      <c r="AS9" s="201"/>
      <c r="AT9" s="201"/>
      <c r="AU9" s="201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8"/>
      <c r="BX9" s="190"/>
      <c r="BZ9" s="190"/>
      <c r="CB9" s="190"/>
    </row>
    <row r="10" spans="2:80" ht="15" customHeight="1" thickBot="1" thickTop="1">
      <c r="B10" s="190"/>
      <c r="D10" s="190"/>
      <c r="F10" s="190"/>
      <c r="H10" s="6"/>
      <c r="I10" s="7"/>
      <c r="J10" s="188"/>
      <c r="K10" s="7"/>
      <c r="L10" s="7"/>
      <c r="M10" s="190"/>
      <c r="N10" s="7"/>
      <c r="O10" s="202"/>
      <c r="P10" s="7"/>
      <c r="Q10" s="7"/>
      <c r="R10" s="7"/>
      <c r="S10" s="189"/>
      <c r="T10" s="7"/>
      <c r="U10" s="190"/>
      <c r="V10" s="203"/>
      <c r="W10" s="204"/>
      <c r="X10" s="187"/>
      <c r="Y10" s="205"/>
      <c r="Z10" s="190"/>
      <c r="AA10" s="206"/>
      <c r="AB10" s="7"/>
      <c r="AC10" s="7"/>
      <c r="AD10" s="188"/>
      <c r="AE10" s="190"/>
      <c r="AF10" s="207"/>
      <c r="AG10" s="190"/>
      <c r="AH10" s="206"/>
      <c r="AI10" s="7"/>
      <c r="AJ10" s="7"/>
      <c r="AK10" s="189"/>
      <c r="AL10" s="7"/>
      <c r="AM10" s="7"/>
      <c r="AN10" s="200"/>
      <c r="AO10" s="201"/>
      <c r="AP10" s="201"/>
      <c r="AQ10" s="201"/>
      <c r="AR10" s="201"/>
      <c r="AS10" s="201"/>
      <c r="AT10" s="201"/>
      <c r="AU10" s="201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8"/>
      <c r="BX10" s="190"/>
      <c r="BZ10" s="190"/>
      <c r="CB10" s="190"/>
    </row>
    <row r="11" spans="3:80" ht="15" customHeight="1" thickBot="1" thickTop="1">
      <c r="C11" s="189"/>
      <c r="D11" s="188"/>
      <c r="F11" s="188"/>
      <c r="H11" s="6"/>
      <c r="I11" s="208"/>
      <c r="J11" s="187"/>
      <c r="K11" s="187"/>
      <c r="L11" s="202"/>
      <c r="M11" s="202"/>
      <c r="N11" s="209"/>
      <c r="O11" s="202"/>
      <c r="P11" s="210"/>
      <c r="Q11" s="187"/>
      <c r="R11" s="187"/>
      <c r="S11" s="187"/>
      <c r="T11" s="211"/>
      <c r="U11" s="187"/>
      <c r="V11" s="202"/>
      <c r="W11" s="209"/>
      <c r="X11" s="187"/>
      <c r="Y11" s="187"/>
      <c r="Z11" s="202"/>
      <c r="AA11" s="209"/>
      <c r="AB11" s="187"/>
      <c r="AC11" s="208"/>
      <c r="AD11" s="187"/>
      <c r="AE11" s="187"/>
      <c r="AF11" s="187"/>
      <c r="AG11" s="202"/>
      <c r="AH11" s="209"/>
      <c r="AI11" s="187"/>
      <c r="AJ11" s="187"/>
      <c r="AK11" s="187"/>
      <c r="AL11" s="211"/>
      <c r="AM11" s="7"/>
      <c r="AN11" s="200"/>
      <c r="AO11" s="201"/>
      <c r="AP11" s="201"/>
      <c r="AQ11" s="201"/>
      <c r="AR11" s="201"/>
      <c r="AS11" s="201"/>
      <c r="AT11" s="201"/>
      <c r="AU11" s="201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8"/>
      <c r="BY11" s="189"/>
      <c r="BZ11" s="188"/>
      <c r="CB11" s="188"/>
    </row>
    <row r="12" spans="3:80" ht="15" customHeight="1" thickTop="1">
      <c r="C12" s="188"/>
      <c r="E12" s="188"/>
      <c r="F12" s="189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200"/>
      <c r="AO12" s="201"/>
      <c r="AP12" s="201"/>
      <c r="AQ12" s="201"/>
      <c r="AR12" s="201"/>
      <c r="AS12" s="201"/>
      <c r="AT12" s="201"/>
      <c r="AU12" s="201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8"/>
      <c r="BY12" s="188"/>
      <c r="CA12" s="188"/>
      <c r="CB12" s="189"/>
    </row>
    <row r="13" spans="2:80" ht="15" customHeight="1">
      <c r="B13" s="190"/>
      <c r="D13" s="190"/>
      <c r="F13" s="190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200"/>
      <c r="AO13" s="201"/>
      <c r="AP13" s="201"/>
      <c r="AQ13" s="201"/>
      <c r="AR13" s="201"/>
      <c r="AS13" s="201"/>
      <c r="AT13" s="201"/>
      <c r="AU13" s="201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8"/>
      <c r="BX13" s="190"/>
      <c r="BZ13" s="190"/>
      <c r="CB13" s="190"/>
    </row>
    <row r="14" spans="2:80" ht="15" customHeight="1">
      <c r="B14" s="190"/>
      <c r="D14" s="190"/>
      <c r="F14" s="190"/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200"/>
      <c r="AO14" s="201"/>
      <c r="AP14" s="201"/>
      <c r="AQ14" s="201"/>
      <c r="AR14" s="201"/>
      <c r="AS14" s="201"/>
      <c r="AT14" s="201"/>
      <c r="AU14" s="201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8"/>
      <c r="BX14" s="190"/>
      <c r="BZ14" s="190"/>
      <c r="CB14" s="190"/>
    </row>
    <row r="15" spans="3:80" ht="15" customHeight="1">
      <c r="C15" s="189"/>
      <c r="E15" s="189"/>
      <c r="F15" s="188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200"/>
      <c r="AO15" s="201"/>
      <c r="AP15" s="201"/>
      <c r="AQ15" s="201"/>
      <c r="AR15" s="201"/>
      <c r="AS15" s="201"/>
      <c r="AT15" s="201"/>
      <c r="AU15" s="201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8"/>
      <c r="BY15" s="189"/>
      <c r="CA15" s="189"/>
      <c r="CB15" s="188"/>
    </row>
    <row r="16" spans="3:80" ht="15" customHeight="1">
      <c r="C16" s="188"/>
      <c r="D16" s="189"/>
      <c r="F16" s="189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200"/>
      <c r="AO16" s="201"/>
      <c r="AP16" s="201"/>
      <c r="AQ16" s="201"/>
      <c r="AR16" s="201"/>
      <c r="AS16" s="201"/>
      <c r="AT16" s="201"/>
      <c r="AU16" s="201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8"/>
      <c r="BY16" s="188"/>
      <c r="BZ16" s="189"/>
      <c r="CB16" s="189"/>
    </row>
    <row r="17" spans="2:80" ht="15" customHeight="1">
      <c r="B17" s="190"/>
      <c r="D17" s="190"/>
      <c r="F17" s="190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200"/>
      <c r="AO17" s="201"/>
      <c r="AP17" s="201"/>
      <c r="AQ17" s="201"/>
      <c r="AR17" s="201"/>
      <c r="AS17" s="201"/>
      <c r="AT17" s="201"/>
      <c r="AU17" s="201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8"/>
      <c r="BX17" s="190"/>
      <c r="BZ17" s="190"/>
      <c r="CB17" s="190"/>
    </row>
    <row r="18" spans="2:80" ht="15" customHeight="1">
      <c r="B18" s="190"/>
      <c r="D18" s="190"/>
      <c r="F18" s="190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200"/>
      <c r="AO18" s="201"/>
      <c r="AP18" s="201"/>
      <c r="AQ18" s="201"/>
      <c r="AR18" s="201"/>
      <c r="AS18" s="201"/>
      <c r="AT18" s="201"/>
      <c r="AU18" s="201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8"/>
      <c r="BX18" s="190"/>
      <c r="BZ18" s="190"/>
      <c r="CB18" s="190"/>
    </row>
    <row r="19" spans="3:80" ht="15" customHeight="1">
      <c r="C19" s="189"/>
      <c r="D19" s="188"/>
      <c r="F19" s="188"/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200"/>
      <c r="AO19" s="201"/>
      <c r="AP19" s="201"/>
      <c r="AQ19" s="201"/>
      <c r="AR19" s="201"/>
      <c r="AS19" s="201"/>
      <c r="AT19" s="201"/>
      <c r="AU19" s="201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8"/>
      <c r="BY19" s="189"/>
      <c r="BZ19" s="188"/>
      <c r="CB19" s="188"/>
    </row>
    <row r="20" spans="3:80" ht="15" customHeight="1">
      <c r="C20" s="188"/>
      <c r="E20" s="188"/>
      <c r="F20" s="189"/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200"/>
      <c r="AO20" s="201"/>
      <c r="AP20" s="201"/>
      <c r="AQ20" s="201"/>
      <c r="AR20" s="201"/>
      <c r="AS20" s="201"/>
      <c r="AT20" s="201"/>
      <c r="AU20" s="201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8"/>
      <c r="BY20" s="188"/>
      <c r="CA20" s="188"/>
      <c r="CB20" s="189"/>
    </row>
    <row r="21" spans="2:80" ht="15" customHeight="1">
      <c r="B21" s="190"/>
      <c r="D21" s="190"/>
      <c r="F21" s="190"/>
      <c r="H21" s="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200"/>
      <c r="AO21" s="201"/>
      <c r="AP21" s="201"/>
      <c r="AQ21" s="201"/>
      <c r="AR21" s="201"/>
      <c r="AS21" s="201"/>
      <c r="AT21" s="201"/>
      <c r="AU21" s="201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8"/>
      <c r="BX21" s="190"/>
      <c r="BZ21" s="190"/>
      <c r="CB21" s="190"/>
    </row>
    <row r="22" spans="2:80" ht="15" customHeight="1">
      <c r="B22" s="190"/>
      <c r="D22" s="190"/>
      <c r="F22" s="190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200"/>
      <c r="AO22" s="201"/>
      <c r="AP22" s="201"/>
      <c r="AQ22" s="201"/>
      <c r="AR22" s="201"/>
      <c r="AS22" s="201"/>
      <c r="AT22" s="201"/>
      <c r="AU22" s="201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8"/>
      <c r="BX22" s="190"/>
      <c r="BZ22" s="190"/>
      <c r="CB22" s="190"/>
    </row>
    <row r="23" spans="3:80" ht="15" customHeight="1">
      <c r="C23" s="189"/>
      <c r="E23" s="189"/>
      <c r="F23" s="188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00"/>
      <c r="AO23" s="201"/>
      <c r="AP23" s="201"/>
      <c r="AQ23" s="201"/>
      <c r="AR23" s="201"/>
      <c r="AS23" s="201"/>
      <c r="AT23" s="201"/>
      <c r="AU23" s="201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8"/>
      <c r="BY23" s="189"/>
      <c r="CA23" s="189"/>
      <c r="CB23" s="188"/>
    </row>
    <row r="24" spans="3:80" ht="15" customHeight="1">
      <c r="C24" s="188"/>
      <c r="D24" s="189"/>
      <c r="F24" s="189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200"/>
      <c r="AO24" s="201"/>
      <c r="AP24" s="201"/>
      <c r="AQ24" s="201"/>
      <c r="AR24" s="201"/>
      <c r="AS24" s="201"/>
      <c r="AT24" s="201"/>
      <c r="AU24" s="201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8"/>
      <c r="BY24" s="188"/>
      <c r="BZ24" s="189"/>
      <c r="CB24" s="189"/>
    </row>
    <row r="25" spans="2:80" ht="15" customHeight="1">
      <c r="B25" s="190"/>
      <c r="D25" s="190"/>
      <c r="F25" s="190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200"/>
      <c r="AO25" s="201"/>
      <c r="AP25" s="201"/>
      <c r="AQ25" s="201"/>
      <c r="AR25" s="201"/>
      <c r="AS25" s="201"/>
      <c r="AT25" s="201"/>
      <c r="AU25" s="201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8"/>
      <c r="BX25" s="190"/>
      <c r="BZ25" s="190"/>
      <c r="CB25" s="190"/>
    </row>
    <row r="26" spans="2:80" ht="15" customHeight="1">
      <c r="B26" s="190"/>
      <c r="D26" s="190"/>
      <c r="F26" s="190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200"/>
      <c r="AO26" s="201"/>
      <c r="AP26" s="201"/>
      <c r="AQ26" s="201"/>
      <c r="AR26" s="201"/>
      <c r="AS26" s="201"/>
      <c r="AT26" s="201"/>
      <c r="AU26" s="201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8"/>
      <c r="BX26" s="190"/>
      <c r="BZ26" s="190"/>
      <c r="CB26" s="190"/>
    </row>
    <row r="27" spans="3:80" ht="15" customHeight="1">
      <c r="C27" s="189"/>
      <c r="D27" s="188"/>
      <c r="F27" s="188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200"/>
      <c r="AO27" s="201"/>
      <c r="AP27" s="201"/>
      <c r="AQ27" s="201"/>
      <c r="AR27" s="201"/>
      <c r="AS27" s="201"/>
      <c r="AT27" s="201"/>
      <c r="AU27" s="201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8"/>
      <c r="BY27" s="189"/>
      <c r="BZ27" s="188"/>
      <c r="CB27" s="188"/>
    </row>
    <row r="28" spans="3:80" ht="15" customHeight="1">
      <c r="C28" s="188"/>
      <c r="E28" s="188"/>
      <c r="F28" s="189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200"/>
      <c r="AO28" s="201"/>
      <c r="AP28" s="201"/>
      <c r="AQ28" s="201"/>
      <c r="AR28" s="201"/>
      <c r="AS28" s="201"/>
      <c r="AT28" s="201"/>
      <c r="AU28" s="201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8"/>
      <c r="BY28" s="188"/>
      <c r="CA28" s="188"/>
      <c r="CB28" s="189"/>
    </row>
    <row r="29" spans="2:80" ht="15" customHeight="1">
      <c r="B29" s="190"/>
      <c r="D29" s="190"/>
      <c r="F29" s="190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200"/>
      <c r="AO29" s="201"/>
      <c r="AP29" s="201"/>
      <c r="AQ29" s="201"/>
      <c r="AR29" s="201"/>
      <c r="AS29" s="201"/>
      <c r="AT29" s="201"/>
      <c r="AU29" s="201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8"/>
      <c r="BX29" s="190"/>
      <c r="BZ29" s="190"/>
      <c r="CB29" s="190"/>
    </row>
    <row r="30" spans="2:80" ht="15" customHeight="1">
      <c r="B30" s="190"/>
      <c r="D30" s="190"/>
      <c r="F30" s="190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200"/>
      <c r="AO30" s="201"/>
      <c r="AP30" s="201"/>
      <c r="AQ30" s="201"/>
      <c r="AR30" s="201"/>
      <c r="AS30" s="201"/>
      <c r="AT30" s="201"/>
      <c r="AU30" s="201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8"/>
      <c r="BX30" s="190"/>
      <c r="BZ30" s="190"/>
      <c r="CB30" s="190"/>
    </row>
    <row r="31" spans="2:80" ht="15" customHeight="1" thickBot="1">
      <c r="B31" s="7"/>
      <c r="C31" s="189"/>
      <c r="E31" s="189"/>
      <c r="F31" s="188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212"/>
      <c r="AO31" s="213"/>
      <c r="AP31" s="213"/>
      <c r="AQ31" s="213"/>
      <c r="AR31" s="213"/>
      <c r="AS31" s="213"/>
      <c r="AT31" s="213"/>
      <c r="AU31" s="213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1"/>
      <c r="BY31" s="189"/>
      <c r="BZ31" s="188"/>
      <c r="CB31" s="188"/>
    </row>
    <row r="32" spans="2:80" ht="15" customHeight="1" thickBot="1">
      <c r="B32" s="7"/>
      <c r="C32" s="190"/>
      <c r="D32" s="189"/>
      <c r="F32" s="189"/>
      <c r="I32" s="187"/>
      <c r="J32" s="187"/>
      <c r="M32" s="187"/>
      <c r="N32" s="187"/>
      <c r="Q32" s="187"/>
      <c r="R32" s="187"/>
      <c r="U32" s="187"/>
      <c r="V32" s="187"/>
      <c r="Y32" s="187"/>
      <c r="Z32" s="187"/>
      <c r="AC32" s="187"/>
      <c r="AD32" s="187"/>
      <c r="AG32" s="187"/>
      <c r="AH32" s="187"/>
      <c r="AK32" s="187"/>
      <c r="AL32" s="187"/>
      <c r="AO32" s="187"/>
      <c r="AP32" s="187"/>
      <c r="AS32" s="187"/>
      <c r="AT32" s="187"/>
      <c r="AW32" s="187"/>
      <c r="AX32" s="187"/>
      <c r="BA32" s="187"/>
      <c r="BB32" s="187"/>
      <c r="BE32" s="187"/>
      <c r="BF32" s="187"/>
      <c r="BI32" s="187"/>
      <c r="BJ32" s="187"/>
      <c r="BM32" s="187"/>
      <c r="BN32" s="187"/>
      <c r="BQ32" s="187"/>
      <c r="BR32" s="187"/>
      <c r="BU32" s="187"/>
      <c r="BV32" s="187"/>
      <c r="BW32" s="7"/>
      <c r="BX32" s="7"/>
      <c r="BY32" s="188"/>
      <c r="CA32" s="214"/>
      <c r="CB32" s="7"/>
    </row>
    <row r="33" spans="2:80" ht="15" customHeight="1" thickTop="1">
      <c r="B33" s="7"/>
      <c r="C33" s="190"/>
      <c r="E33" s="189"/>
      <c r="G33" s="189"/>
      <c r="H33" s="188"/>
      <c r="K33" s="189"/>
      <c r="L33" s="188"/>
      <c r="O33" s="189"/>
      <c r="P33" s="188"/>
      <c r="S33" s="189"/>
      <c r="T33" s="188"/>
      <c r="W33" s="189"/>
      <c r="X33" s="188"/>
      <c r="AA33" s="189"/>
      <c r="AB33" s="188"/>
      <c r="AE33" s="189"/>
      <c r="AF33" s="188"/>
      <c r="AI33" s="189"/>
      <c r="AJ33" s="188"/>
      <c r="AM33" s="189"/>
      <c r="AN33" s="188"/>
      <c r="AQ33" s="189"/>
      <c r="AR33" s="188"/>
      <c r="AU33" s="189"/>
      <c r="AV33" s="188"/>
      <c r="AY33" s="189"/>
      <c r="AZ33" s="188"/>
      <c r="BC33" s="189"/>
      <c r="BD33" s="188"/>
      <c r="BG33" s="189"/>
      <c r="BH33" s="188"/>
      <c r="BK33" s="189"/>
      <c r="BL33" s="188"/>
      <c r="BO33" s="189"/>
      <c r="BP33" s="188"/>
      <c r="BS33" s="189"/>
      <c r="BT33" s="188"/>
      <c r="BW33" s="189"/>
      <c r="BX33" s="188"/>
      <c r="BZ33" s="188"/>
      <c r="CA33" s="190"/>
      <c r="CB33" s="7"/>
    </row>
    <row r="34" spans="4:79" ht="15" customHeight="1" thickBot="1">
      <c r="D34" s="189"/>
      <c r="F34" s="189"/>
      <c r="H34" s="189"/>
      <c r="I34" s="187"/>
      <c r="J34" s="187"/>
      <c r="L34" s="189"/>
      <c r="M34" s="187"/>
      <c r="N34" s="187"/>
      <c r="P34" s="189"/>
      <c r="Q34" s="187"/>
      <c r="R34" s="187"/>
      <c r="T34" s="189"/>
      <c r="U34" s="187"/>
      <c r="V34" s="187"/>
      <c r="X34" s="189"/>
      <c r="Y34" s="187"/>
      <c r="Z34" s="187"/>
      <c r="AB34" s="189"/>
      <c r="AC34" s="187"/>
      <c r="AD34" s="187"/>
      <c r="AF34" s="189"/>
      <c r="AG34" s="187"/>
      <c r="AH34" s="187"/>
      <c r="AJ34" s="189"/>
      <c r="AK34" s="187"/>
      <c r="AL34" s="187"/>
      <c r="AN34" s="189"/>
      <c r="AO34" s="187"/>
      <c r="AP34" s="187"/>
      <c r="AR34" s="189"/>
      <c r="AS34" s="187"/>
      <c r="AT34" s="187"/>
      <c r="AV34" s="189"/>
      <c r="AW34" s="187"/>
      <c r="AX34" s="187"/>
      <c r="AZ34" s="189"/>
      <c r="BA34" s="187"/>
      <c r="BB34" s="187"/>
      <c r="BD34" s="189"/>
      <c r="BE34" s="187"/>
      <c r="BF34" s="187"/>
      <c r="BH34" s="189"/>
      <c r="BI34" s="187"/>
      <c r="BJ34" s="187"/>
      <c r="BL34" s="189"/>
      <c r="BM34" s="187"/>
      <c r="BN34" s="187"/>
      <c r="BP34" s="189"/>
      <c r="BQ34" s="187"/>
      <c r="BR34" s="187"/>
      <c r="BT34" s="189"/>
      <c r="BU34" s="187"/>
      <c r="BV34" s="187"/>
      <c r="BW34" s="188"/>
      <c r="BY34" s="188"/>
      <c r="CA34" s="188"/>
    </row>
    <row r="35" spans="5:78" ht="15" customHeight="1" thickTop="1">
      <c r="E35" s="189"/>
      <c r="G35" s="189"/>
      <c r="K35" s="189"/>
      <c r="O35" s="189"/>
      <c r="S35" s="189"/>
      <c r="W35" s="189"/>
      <c r="AA35" s="189"/>
      <c r="AE35" s="189"/>
      <c r="AI35" s="189"/>
      <c r="AM35" s="189"/>
      <c r="AQ35" s="189"/>
      <c r="AU35" s="189"/>
      <c r="AY35" s="189"/>
      <c r="BC35" s="189"/>
      <c r="BG35" s="189"/>
      <c r="BK35" s="189"/>
      <c r="BO35" s="189"/>
      <c r="BS35" s="189"/>
      <c r="BW35" s="7"/>
      <c r="BX35" s="188"/>
      <c r="BY35" s="7"/>
      <c r="BZ35" s="188"/>
    </row>
    <row r="36" spans="6:77" ht="15" customHeight="1" thickBot="1">
      <c r="F36" s="189"/>
      <c r="G36" s="187"/>
      <c r="H36" s="211"/>
      <c r="I36" s="187"/>
      <c r="J36" s="187"/>
      <c r="K36" s="188"/>
      <c r="L36" s="189"/>
      <c r="M36" s="187"/>
      <c r="N36" s="187"/>
      <c r="O36" s="188"/>
      <c r="P36" s="189"/>
      <c r="Q36" s="187"/>
      <c r="R36" s="187"/>
      <c r="S36" s="188"/>
      <c r="T36" s="189"/>
      <c r="U36" s="187"/>
      <c r="V36" s="187"/>
      <c r="W36" s="188"/>
      <c r="X36" s="189"/>
      <c r="Y36" s="187"/>
      <c r="Z36" s="187"/>
      <c r="AA36" s="188"/>
      <c r="AB36" s="189"/>
      <c r="AC36" s="187"/>
      <c r="AD36" s="187"/>
      <c r="AE36" s="188"/>
      <c r="AF36" s="189"/>
      <c r="AG36" s="187"/>
      <c r="AH36" s="187"/>
      <c r="AI36" s="188"/>
      <c r="AJ36" s="189"/>
      <c r="AK36" s="187"/>
      <c r="AL36" s="187"/>
      <c r="AM36" s="188"/>
      <c r="AN36" s="189"/>
      <c r="AO36" s="187"/>
      <c r="AP36" s="187"/>
      <c r="AQ36" s="188"/>
      <c r="AR36" s="189"/>
      <c r="AS36" s="187"/>
      <c r="AT36" s="187"/>
      <c r="AU36" s="188"/>
      <c r="AV36" s="189"/>
      <c r="AW36" s="187"/>
      <c r="AX36" s="187"/>
      <c r="AY36" s="188"/>
      <c r="AZ36" s="189"/>
      <c r="BA36" s="187"/>
      <c r="BB36" s="187"/>
      <c r="BC36" s="188"/>
      <c r="BD36" s="189"/>
      <c r="BE36" s="187"/>
      <c r="BF36" s="187"/>
      <c r="BG36" s="188"/>
      <c r="BH36" s="189"/>
      <c r="BI36" s="187"/>
      <c r="BJ36" s="187"/>
      <c r="BK36" s="188"/>
      <c r="BL36" s="189"/>
      <c r="BM36" s="187"/>
      <c r="BN36" s="187"/>
      <c r="BO36" s="188"/>
      <c r="BP36" s="189"/>
      <c r="BQ36" s="187"/>
      <c r="BR36" s="187"/>
      <c r="BS36" s="188"/>
      <c r="BT36" s="189"/>
      <c r="BU36" s="187"/>
      <c r="BV36" s="187"/>
      <c r="BW36" s="208"/>
      <c r="BX36" s="187"/>
      <c r="BY36" s="188"/>
    </row>
    <row r="37" ht="15" customHeight="1" thickTop="1"/>
  </sheetData>
  <sheetProtection/>
  <printOptions/>
  <pageMargins left="0.7" right="0.7" top="0.75" bottom="0.75" header="0.3" footer="0.3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1:M27"/>
  <sheetViews>
    <sheetView showGridLines="0" zoomScalePageLayoutView="0" workbookViewId="0" topLeftCell="A1">
      <selection activeCell="O12" sqref="O12"/>
    </sheetView>
  </sheetViews>
  <sheetFormatPr defaultColWidth="11.421875" defaultRowHeight="15"/>
  <cols>
    <col min="1" max="1" width="3.28125" style="0" customWidth="1"/>
  </cols>
  <sheetData>
    <row r="1" spans="2:13" ht="14.2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1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ht="1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ht="1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2:13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ht="1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ht="1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2:13" ht="1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1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2:13" ht="1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2:13" ht="1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2:13" ht="1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2:13" ht="1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2:13" ht="1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2:13" ht="15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2:13" ht="1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2:13" ht="1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ht="1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2:13" ht="1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2:13" ht="1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2:13" ht="1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2:13" ht="1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2:13" ht="1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2:13" ht="14.2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</sheetData>
  <sheetProtection sheet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AY25"/>
  <sheetViews>
    <sheetView showGridLines="0" zoomScale="110" zoomScaleNormal="110" zoomScalePageLayoutView="0" workbookViewId="0" topLeftCell="A1">
      <selection activeCell="AA9" sqref="AA9:AB9"/>
    </sheetView>
  </sheetViews>
  <sheetFormatPr defaultColWidth="2.7109375" defaultRowHeight="15"/>
  <cols>
    <col min="1" max="50" width="2.7109375" style="0" customWidth="1"/>
    <col min="51" max="51" width="11.28125" style="0" hidden="1" customWidth="1"/>
  </cols>
  <sheetData>
    <row r="1" spans="1:48" s="2" customFormat="1" ht="11.25">
      <c r="A1" s="45"/>
      <c r="B1" s="93" t="s">
        <v>46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59" t="s">
        <v>92</v>
      </c>
      <c r="AI1" s="59"/>
      <c r="AJ1" s="59"/>
      <c r="AK1" s="59"/>
      <c r="AL1" s="88">
        <f ca="1">TODAY()</f>
        <v>41431</v>
      </c>
      <c r="AM1" s="88"/>
      <c r="AN1" s="88"/>
      <c r="AO1" s="88"/>
      <c r="AP1" s="88"/>
      <c r="AQ1" s="88"/>
      <c r="AR1" s="88"/>
      <c r="AS1" s="88"/>
      <c r="AT1" s="88"/>
      <c r="AU1" s="88"/>
      <c r="AV1" s="45"/>
    </row>
    <row r="2" spans="1:48" ht="15.75" thickBot="1">
      <c r="A2" s="3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33"/>
      <c r="AI2" s="33"/>
      <c r="AJ2" s="34" t="s">
        <v>47</v>
      </c>
      <c r="AK2" s="33"/>
      <c r="AL2" s="33"/>
      <c r="AM2" s="35" t="s">
        <v>202</v>
      </c>
      <c r="AN2" s="35"/>
      <c r="AO2" s="33"/>
      <c r="AP2" s="33"/>
      <c r="AQ2" s="33"/>
      <c r="AR2" s="33"/>
      <c r="AS2" s="33"/>
      <c r="AT2" s="33"/>
      <c r="AU2" s="33"/>
      <c r="AV2" s="33"/>
    </row>
    <row r="3" spans="1:48" s="31" customFormat="1" ht="18" customHeight="1" thickBot="1">
      <c r="A3" s="38"/>
      <c r="B3" s="39"/>
      <c r="C3" s="37" t="s">
        <v>51</v>
      </c>
      <c r="D3" s="40"/>
      <c r="E3" s="40"/>
      <c r="F3" s="40"/>
      <c r="G3" s="40"/>
      <c r="H3" s="40"/>
      <c r="I3" s="40"/>
      <c r="J3" s="40"/>
      <c r="K3" s="39"/>
      <c r="L3" s="37" t="s">
        <v>52</v>
      </c>
      <c r="M3" s="39"/>
      <c r="N3" s="39"/>
      <c r="O3" s="40"/>
      <c r="P3" s="40"/>
      <c r="Q3" s="40"/>
      <c r="R3" s="39"/>
      <c r="S3" s="39"/>
      <c r="T3" s="37" t="s">
        <v>53</v>
      </c>
      <c r="U3" s="40"/>
      <c r="V3" s="39"/>
      <c r="W3" s="40"/>
      <c r="X3" s="40"/>
      <c r="Y3" s="40"/>
      <c r="Z3" s="40"/>
      <c r="AA3" s="39"/>
      <c r="AB3" s="39"/>
      <c r="AC3" s="38"/>
      <c r="AD3" s="38"/>
      <c r="AE3" s="37" t="s">
        <v>54</v>
      </c>
      <c r="AF3" s="39"/>
      <c r="AG3" s="38"/>
      <c r="AH3" s="41"/>
      <c r="AI3" s="55" t="s">
        <v>77</v>
      </c>
      <c r="AJ3" s="39"/>
      <c r="AK3" s="38"/>
      <c r="AL3" s="38"/>
      <c r="AM3" s="38"/>
      <c r="AN3" s="39"/>
      <c r="AO3" s="38"/>
      <c r="AP3" s="41" t="s">
        <v>107</v>
      </c>
      <c r="AQ3" s="39"/>
      <c r="AR3" s="39"/>
      <c r="AS3" s="39"/>
      <c r="AT3" s="39"/>
      <c r="AU3" s="39"/>
      <c r="AV3" s="38"/>
    </row>
    <row r="4" spans="2:27" ht="15">
      <c r="B4" s="82" t="s">
        <v>4</v>
      </c>
      <c r="C4" s="82"/>
      <c r="D4" s="82"/>
      <c r="E4" s="82"/>
      <c r="F4" s="82"/>
      <c r="G4" s="82"/>
      <c r="H4" s="82"/>
      <c r="AA4" s="3" t="s">
        <v>57</v>
      </c>
    </row>
    <row r="5" spans="2:44" ht="15">
      <c r="B5" s="81" t="s">
        <v>0</v>
      </c>
      <c r="C5" s="81"/>
      <c r="D5" s="81"/>
      <c r="E5" s="81"/>
      <c r="F5" s="81"/>
      <c r="G5" s="81"/>
      <c r="H5" s="81"/>
      <c r="I5" s="104" t="s">
        <v>115</v>
      </c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23"/>
      <c r="AB5" s="2"/>
      <c r="AC5" s="47" t="s">
        <v>36</v>
      </c>
      <c r="AD5" s="87" t="s">
        <v>72</v>
      </c>
      <c r="AE5" s="87"/>
      <c r="AF5" s="2"/>
      <c r="AG5" s="2"/>
      <c r="AH5" s="2"/>
      <c r="AI5" s="47" t="s">
        <v>55</v>
      </c>
      <c r="AJ5" s="87" t="s">
        <v>116</v>
      </c>
      <c r="AK5" s="87"/>
      <c r="AL5" s="2"/>
      <c r="AM5" s="2"/>
      <c r="AN5" s="2"/>
      <c r="AO5" s="47" t="s">
        <v>58</v>
      </c>
      <c r="AP5" s="87" t="s">
        <v>117</v>
      </c>
      <c r="AQ5" s="87"/>
      <c r="AR5" s="87"/>
    </row>
    <row r="6" spans="2:51" ht="15">
      <c r="B6" s="81" t="s">
        <v>1</v>
      </c>
      <c r="C6" s="81"/>
      <c r="D6" s="81"/>
      <c r="E6" s="81"/>
      <c r="F6" s="81"/>
      <c r="G6" s="81"/>
      <c r="H6" s="81"/>
      <c r="I6" s="101" t="s">
        <v>118</v>
      </c>
      <c r="J6" s="102"/>
      <c r="K6" s="102"/>
      <c r="L6" s="102"/>
      <c r="M6" s="102"/>
      <c r="N6" s="102"/>
      <c r="O6" s="102"/>
      <c r="P6" s="103"/>
      <c r="Q6" s="23" t="s">
        <v>44</v>
      </c>
      <c r="R6" s="23"/>
      <c r="S6" s="97" t="s">
        <v>119</v>
      </c>
      <c r="T6" s="98"/>
      <c r="U6" s="98"/>
      <c r="V6" s="98"/>
      <c r="W6" s="98"/>
      <c r="X6" s="98"/>
      <c r="Y6" s="99"/>
      <c r="Z6" s="23"/>
      <c r="AB6" s="46"/>
      <c r="AC6" s="47" t="s">
        <v>37</v>
      </c>
      <c r="AD6" s="87" t="s">
        <v>120</v>
      </c>
      <c r="AE6" s="87"/>
      <c r="AF6" s="2"/>
      <c r="AG6" s="2"/>
      <c r="AH6" s="2"/>
      <c r="AI6" s="47" t="s">
        <v>56</v>
      </c>
      <c r="AJ6" s="87" t="s">
        <v>121</v>
      </c>
      <c r="AK6" s="87"/>
      <c r="AL6" s="2"/>
      <c r="AM6" s="2"/>
      <c r="AN6" s="2"/>
      <c r="AO6" s="47" t="s">
        <v>59</v>
      </c>
      <c r="AP6" s="87"/>
      <c r="AQ6" s="87"/>
      <c r="AR6" s="87"/>
      <c r="AY6" s="36">
        <f ca="1">IF(OR(AA9="",AD9="",AK9=""),TODAY(),DATE(AK9,AD9,AA9))</f>
        <v>41431</v>
      </c>
    </row>
    <row r="7" spans="2:51" ht="15">
      <c r="B7" s="81" t="s">
        <v>45</v>
      </c>
      <c r="C7" s="81"/>
      <c r="D7" s="81"/>
      <c r="E7" s="81"/>
      <c r="F7" s="81"/>
      <c r="G7" s="81"/>
      <c r="H7" s="81"/>
      <c r="I7" s="97" t="s">
        <v>123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  <c r="Z7" s="23"/>
      <c r="AA7" s="82" t="s">
        <v>5</v>
      </c>
      <c r="AB7" s="82"/>
      <c r="AC7" s="82"/>
      <c r="AD7" s="82"/>
      <c r="AE7" s="82"/>
      <c r="AF7" s="82"/>
      <c r="AG7" s="82"/>
      <c r="AY7" s="56" t="s">
        <v>79</v>
      </c>
    </row>
    <row r="8" spans="2:51" ht="15">
      <c r="B8" s="82" t="s">
        <v>3</v>
      </c>
      <c r="C8" s="82"/>
      <c r="D8" s="82"/>
      <c r="E8" s="82"/>
      <c r="F8" s="82"/>
      <c r="G8" s="82"/>
      <c r="H8" s="8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83" t="s">
        <v>10</v>
      </c>
      <c r="AB8" s="83"/>
      <c r="AC8" s="23"/>
      <c r="AD8" s="83"/>
      <c r="AE8" s="83"/>
      <c r="AF8" s="23"/>
      <c r="AG8" s="23"/>
      <c r="AI8" s="23"/>
      <c r="AJ8" s="23"/>
      <c r="AK8" s="23"/>
      <c r="AL8" s="43" t="s">
        <v>12</v>
      </c>
      <c r="AM8" s="23"/>
      <c r="AN8" s="23"/>
      <c r="AO8" s="23"/>
      <c r="AP8" s="23"/>
      <c r="AQ8" s="23"/>
      <c r="AR8" s="23"/>
      <c r="AY8" s="56" t="s">
        <v>80</v>
      </c>
    </row>
    <row r="9" spans="2:51" ht="15">
      <c r="B9" s="81" t="s">
        <v>2</v>
      </c>
      <c r="C9" s="81"/>
      <c r="D9" s="81"/>
      <c r="E9" s="81"/>
      <c r="F9" s="81"/>
      <c r="G9" s="81"/>
      <c r="H9" s="81"/>
      <c r="I9" s="96" t="s">
        <v>124</v>
      </c>
      <c r="J9" s="96"/>
      <c r="K9" s="96"/>
      <c r="L9" s="96"/>
      <c r="M9" s="96"/>
      <c r="N9" s="96"/>
      <c r="O9" s="96"/>
      <c r="P9" s="96"/>
      <c r="Q9" s="23"/>
      <c r="R9" s="23"/>
      <c r="S9" s="23"/>
      <c r="T9" s="23"/>
      <c r="U9" s="23"/>
      <c r="V9" s="23"/>
      <c r="W9" s="23"/>
      <c r="X9" s="23"/>
      <c r="Y9" s="23"/>
      <c r="Z9" s="42" t="s">
        <v>6</v>
      </c>
      <c r="AA9" s="95"/>
      <c r="AB9" s="95"/>
      <c r="AC9" s="23" t="s">
        <v>11</v>
      </c>
      <c r="AD9" s="95"/>
      <c r="AE9" s="95"/>
      <c r="AJ9" s="42" t="s">
        <v>11</v>
      </c>
      <c r="AK9" s="84"/>
      <c r="AL9" s="85"/>
      <c r="AM9" s="85"/>
      <c r="AN9" s="86"/>
      <c r="AO9" s="23"/>
      <c r="AP9" s="23"/>
      <c r="AQ9" s="23"/>
      <c r="AR9" s="23"/>
      <c r="AY9" s="56" t="s">
        <v>81</v>
      </c>
    </row>
    <row r="10" spans="2:51" ht="15">
      <c r="B10" s="81" t="s">
        <v>27</v>
      </c>
      <c r="C10" s="81"/>
      <c r="D10" s="81"/>
      <c r="E10" s="81"/>
      <c r="F10" s="81"/>
      <c r="G10" s="81"/>
      <c r="H10" s="92"/>
      <c r="I10" s="96"/>
      <c r="J10" s="96"/>
      <c r="K10" s="96"/>
      <c r="L10" s="96"/>
      <c r="M10" s="96"/>
      <c r="N10" s="96"/>
      <c r="O10" s="96"/>
      <c r="P10" s="96"/>
      <c r="Q10" s="23"/>
      <c r="R10" s="23"/>
      <c r="S10" s="23"/>
      <c r="T10" s="23"/>
      <c r="U10" s="23"/>
      <c r="V10" s="23"/>
      <c r="W10" s="23"/>
      <c r="X10" s="23"/>
      <c r="Y10" s="23"/>
      <c r="Z10" s="42" t="s">
        <v>7</v>
      </c>
      <c r="AA10" s="78"/>
      <c r="AB10" s="79"/>
      <c r="AC10" s="79"/>
      <c r="AD10" s="79"/>
      <c r="AE10" s="79"/>
      <c r="AF10" s="80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Y10" s="56" t="s">
        <v>82</v>
      </c>
    </row>
    <row r="11" spans="2:51" ht="15">
      <c r="B11" s="81" t="s">
        <v>31</v>
      </c>
      <c r="C11" s="81"/>
      <c r="D11" s="81"/>
      <c r="E11" s="81"/>
      <c r="F11" s="81"/>
      <c r="G11" s="81"/>
      <c r="H11" s="92"/>
      <c r="I11" s="97" t="s">
        <v>126</v>
      </c>
      <c r="J11" s="98"/>
      <c r="K11" s="98"/>
      <c r="L11" s="98"/>
      <c r="M11" s="98"/>
      <c r="N11" s="98"/>
      <c r="O11" s="98"/>
      <c r="P11" s="99"/>
      <c r="Q11" s="23"/>
      <c r="R11" s="23"/>
      <c r="S11" s="23"/>
      <c r="T11" s="23"/>
      <c r="U11" s="23"/>
      <c r="V11" s="23"/>
      <c r="W11" s="23"/>
      <c r="X11" s="23"/>
      <c r="Y11" s="23"/>
      <c r="Z11" s="42" t="s">
        <v>8</v>
      </c>
      <c r="AA11" s="110">
        <f>+'CONVIERTE A TEXTO'!E5</f>
      </c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2"/>
      <c r="AS11" s="23"/>
      <c r="AT11" s="23"/>
      <c r="AU11" s="23"/>
      <c r="AV11" s="23"/>
      <c r="AY11" s="56" t="s">
        <v>83</v>
      </c>
    </row>
    <row r="12" spans="2:51" ht="15">
      <c r="B12" s="3" t="s">
        <v>13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42" t="s">
        <v>9</v>
      </c>
      <c r="AA12" s="97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9"/>
      <c r="AS12" s="23"/>
      <c r="AT12" s="23"/>
      <c r="AY12" s="56" t="s">
        <v>84</v>
      </c>
    </row>
    <row r="13" spans="3:51" ht="15">
      <c r="C13" s="42"/>
      <c r="D13" s="42"/>
      <c r="E13" s="42"/>
      <c r="F13" s="42"/>
      <c r="G13" s="42"/>
      <c r="H13" s="42" t="s">
        <v>14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Y13" s="56" t="s">
        <v>85</v>
      </c>
    </row>
    <row r="14" s="2" customFormat="1" ht="6" customHeight="1">
      <c r="AY14" s="56" t="s">
        <v>86</v>
      </c>
    </row>
    <row r="15" spans="2:51" ht="15">
      <c r="B15" s="116" t="s">
        <v>15</v>
      </c>
      <c r="C15" s="116"/>
      <c r="D15" s="116"/>
      <c r="E15" s="116"/>
      <c r="F15" s="116" t="s">
        <v>16</v>
      </c>
      <c r="G15" s="116"/>
      <c r="H15" s="116"/>
      <c r="I15" s="116"/>
      <c r="J15" s="116"/>
      <c r="K15" s="117" t="s">
        <v>17</v>
      </c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9"/>
      <c r="Z15" s="117" t="s">
        <v>18</v>
      </c>
      <c r="AA15" s="118"/>
      <c r="AB15" s="118"/>
      <c r="AC15" s="118"/>
      <c r="AD15" s="119"/>
      <c r="AE15" s="116" t="s">
        <v>19</v>
      </c>
      <c r="AF15" s="116"/>
      <c r="AG15" s="116"/>
      <c r="AH15" s="116"/>
      <c r="AI15" s="116"/>
      <c r="AJ15" s="116" t="s">
        <v>20</v>
      </c>
      <c r="AK15" s="116"/>
      <c r="AL15" s="116"/>
      <c r="AM15" s="116"/>
      <c r="AN15" s="116"/>
      <c r="AY15" s="56" t="s">
        <v>87</v>
      </c>
    </row>
    <row r="16" spans="2:51" ht="15">
      <c r="B16" s="105"/>
      <c r="C16" s="105"/>
      <c r="D16" s="105"/>
      <c r="E16" s="105"/>
      <c r="F16" s="105"/>
      <c r="G16" s="105"/>
      <c r="H16" s="105"/>
      <c r="I16" s="105"/>
      <c r="J16" s="105"/>
      <c r="K16" s="89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1"/>
      <c r="Z16" s="106"/>
      <c r="AA16" s="107"/>
      <c r="AB16" s="107"/>
      <c r="AC16" s="107"/>
      <c r="AD16" s="108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Y16" s="56" t="s">
        <v>88</v>
      </c>
    </row>
    <row r="17" spans="2:51" ht="14.25">
      <c r="B17" s="113"/>
      <c r="C17" s="114"/>
      <c r="D17" s="114"/>
      <c r="E17" s="115"/>
      <c r="F17" s="113"/>
      <c r="G17" s="114"/>
      <c r="H17" s="114"/>
      <c r="I17" s="114"/>
      <c r="J17" s="115"/>
      <c r="K17" s="89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1"/>
      <c r="Z17" s="106"/>
      <c r="AA17" s="107"/>
      <c r="AB17" s="107"/>
      <c r="AC17" s="107"/>
      <c r="AD17" s="108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Y17" s="56" t="s">
        <v>89</v>
      </c>
    </row>
    <row r="18" spans="2:51" ht="14.25">
      <c r="B18" s="105"/>
      <c r="C18" s="105"/>
      <c r="D18" s="105"/>
      <c r="E18" s="105"/>
      <c r="F18" s="105"/>
      <c r="G18" s="105"/>
      <c r="H18" s="105"/>
      <c r="I18" s="105"/>
      <c r="J18" s="105"/>
      <c r="K18" s="89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1"/>
      <c r="Z18" s="106"/>
      <c r="AA18" s="107"/>
      <c r="AB18" s="107"/>
      <c r="AC18" s="107"/>
      <c r="AD18" s="108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Y18" s="56" t="s">
        <v>90</v>
      </c>
    </row>
    <row r="19" spans="2:40" ht="14.25">
      <c r="B19" s="105"/>
      <c r="C19" s="105"/>
      <c r="D19" s="105"/>
      <c r="E19" s="105"/>
      <c r="F19" s="105"/>
      <c r="G19" s="105"/>
      <c r="H19" s="105"/>
      <c r="I19" s="105"/>
      <c r="J19" s="105"/>
      <c r="K19" s="89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1"/>
      <c r="Z19" s="106"/>
      <c r="AA19" s="107"/>
      <c r="AB19" s="107"/>
      <c r="AC19" s="107"/>
      <c r="AD19" s="108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</row>
    <row r="20" spans="2:40" ht="14.25">
      <c r="B20" s="105"/>
      <c r="C20" s="105"/>
      <c r="D20" s="105"/>
      <c r="E20" s="105"/>
      <c r="F20" s="105"/>
      <c r="G20" s="105"/>
      <c r="H20" s="105"/>
      <c r="I20" s="105"/>
      <c r="J20" s="105"/>
      <c r="K20" s="89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1"/>
      <c r="Z20" s="106"/>
      <c r="AA20" s="107"/>
      <c r="AB20" s="107"/>
      <c r="AC20" s="107"/>
      <c r="AD20" s="108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2:40" ht="14.25">
      <c r="B21" s="105"/>
      <c r="C21" s="105"/>
      <c r="D21" s="105"/>
      <c r="E21" s="105"/>
      <c r="F21" s="105"/>
      <c r="G21" s="105"/>
      <c r="H21" s="105"/>
      <c r="I21" s="105"/>
      <c r="J21" s="105"/>
      <c r="K21" s="89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1"/>
      <c r="Z21" s="106"/>
      <c r="AA21" s="107"/>
      <c r="AB21" s="107"/>
      <c r="AC21" s="107"/>
      <c r="AD21" s="108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2:40" ht="14.25">
      <c r="B22" s="105"/>
      <c r="C22" s="105"/>
      <c r="D22" s="105"/>
      <c r="E22" s="105"/>
      <c r="F22" s="105"/>
      <c r="G22" s="105"/>
      <c r="H22" s="105"/>
      <c r="I22" s="105"/>
      <c r="J22" s="105"/>
      <c r="K22" s="89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1"/>
      <c r="Z22" s="106"/>
      <c r="AA22" s="107"/>
      <c r="AB22" s="107"/>
      <c r="AC22" s="107"/>
      <c r="AD22" s="108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2:40" ht="14.25">
      <c r="B23" s="105"/>
      <c r="C23" s="105"/>
      <c r="D23" s="105"/>
      <c r="E23" s="105"/>
      <c r="F23" s="105"/>
      <c r="G23" s="105"/>
      <c r="H23" s="105"/>
      <c r="I23" s="105"/>
      <c r="J23" s="105"/>
      <c r="K23" s="89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1"/>
      <c r="Z23" s="106"/>
      <c r="AA23" s="107"/>
      <c r="AB23" s="107"/>
      <c r="AC23" s="107"/>
      <c r="AD23" s="108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ht="7.5" customHeight="1"/>
    <row r="25" spans="2:17" ht="15" thickBot="1">
      <c r="B25" t="s">
        <v>78</v>
      </c>
      <c r="L25" s="109">
        <f>SUM(REGISTRO!D:D)</f>
        <v>56109.6</v>
      </c>
      <c r="M25" s="109"/>
      <c r="N25" s="109"/>
      <c r="O25" s="109"/>
      <c r="P25" s="109"/>
      <c r="Q25" s="109"/>
    </row>
  </sheetData>
  <sheetProtection sheet="1" selectLockedCells="1"/>
  <mergeCells count="88">
    <mergeCell ref="B20:E20"/>
    <mergeCell ref="B19:E19"/>
    <mergeCell ref="F19:J19"/>
    <mergeCell ref="B18:E18"/>
    <mergeCell ref="B17:E17"/>
    <mergeCell ref="Z16:AD16"/>
    <mergeCell ref="AJ19:AN19"/>
    <mergeCell ref="B11:H11"/>
    <mergeCell ref="F18:J18"/>
    <mergeCell ref="B15:E15"/>
    <mergeCell ref="I11:P11"/>
    <mergeCell ref="Z18:AD18"/>
    <mergeCell ref="AE18:AI18"/>
    <mergeCell ref="AJ15:AN15"/>
    <mergeCell ref="AJ16:AN16"/>
    <mergeCell ref="AJ20:AN20"/>
    <mergeCell ref="F15:J15"/>
    <mergeCell ref="K15:Y15"/>
    <mergeCell ref="Z17:AD17"/>
    <mergeCell ref="Z15:AD15"/>
    <mergeCell ref="AE15:AI15"/>
    <mergeCell ref="AE16:AI16"/>
    <mergeCell ref="AJ18:AN18"/>
    <mergeCell ref="AJ17:AN17"/>
    <mergeCell ref="AE17:AI17"/>
    <mergeCell ref="L25:Q25"/>
    <mergeCell ref="AA11:AR11"/>
    <mergeCell ref="F17:J17"/>
    <mergeCell ref="K17:Y17"/>
    <mergeCell ref="AA12:AR12"/>
    <mergeCell ref="F20:J20"/>
    <mergeCell ref="K20:Y20"/>
    <mergeCell ref="Z20:AD20"/>
    <mergeCell ref="AJ22:AN22"/>
    <mergeCell ref="K23:Y23"/>
    <mergeCell ref="B21:E21"/>
    <mergeCell ref="F21:J21"/>
    <mergeCell ref="K21:Y21"/>
    <mergeCell ref="AJ21:AN21"/>
    <mergeCell ref="AE21:AI21"/>
    <mergeCell ref="Z21:AD21"/>
    <mergeCell ref="Z23:AD23"/>
    <mergeCell ref="AE20:AI20"/>
    <mergeCell ref="K19:Y19"/>
    <mergeCell ref="Z22:AD22"/>
    <mergeCell ref="AE22:AI22"/>
    <mergeCell ref="Z19:AD19"/>
    <mergeCell ref="AE19:AI19"/>
    <mergeCell ref="B6:H6"/>
    <mergeCell ref="B8:H8"/>
    <mergeCell ref="B22:E22"/>
    <mergeCell ref="F22:J22"/>
    <mergeCell ref="B23:E23"/>
    <mergeCell ref="F23:J23"/>
    <mergeCell ref="I13:AR13"/>
    <mergeCell ref="B16:E16"/>
    <mergeCell ref="F16:J16"/>
    <mergeCell ref="K18:Y18"/>
    <mergeCell ref="I7:Y7"/>
    <mergeCell ref="S6:Y6"/>
    <mergeCell ref="AE23:AI23"/>
    <mergeCell ref="AJ23:AN23"/>
    <mergeCell ref="B4:H4"/>
    <mergeCell ref="K22:Y22"/>
    <mergeCell ref="I6:P6"/>
    <mergeCell ref="I9:P9"/>
    <mergeCell ref="I5:Y5"/>
    <mergeCell ref="B5:H5"/>
    <mergeCell ref="AL1:AU1"/>
    <mergeCell ref="AP5:AR5"/>
    <mergeCell ref="AP6:AR6"/>
    <mergeCell ref="K16:Y16"/>
    <mergeCell ref="B10:H10"/>
    <mergeCell ref="B1:AG2"/>
    <mergeCell ref="AD8:AE8"/>
    <mergeCell ref="AA9:AB9"/>
    <mergeCell ref="AD9:AE9"/>
    <mergeCell ref="I10:P10"/>
    <mergeCell ref="AA10:AF10"/>
    <mergeCell ref="B9:H9"/>
    <mergeCell ref="AA7:AG7"/>
    <mergeCell ref="AA8:AB8"/>
    <mergeCell ref="AK9:AN9"/>
    <mergeCell ref="AD5:AE5"/>
    <mergeCell ref="AD6:AE6"/>
    <mergeCell ref="AJ5:AK5"/>
    <mergeCell ref="AJ6:AK6"/>
    <mergeCell ref="B7:H7"/>
  </mergeCells>
  <dataValidations count="4">
    <dataValidation type="list" allowBlank="1" showInputMessage="1" showErrorMessage="1" sqref="AK9:AN9">
      <formula1>"2007,2008,2009,2010,2011,2012,2013,2014,2015,2016,2017,2018,2019,2020"</formula1>
    </dataValidation>
    <dataValidation type="list" allowBlank="1" showInputMessage="1" showErrorMessage="1" sqref="AA9:AB9">
      <formula1>"1,2,3,4,5,6,7,8,9,10,11,12,13,14,15,16,17,18,19,20,21,22,23,24,25,26,27,28,29,30,31"</formula1>
    </dataValidation>
    <dataValidation type="list" allowBlank="1" showInputMessage="1" showErrorMessage="1" sqref="AD9:AE9">
      <formula1>"1,2,3,4,5,6,7,8,9,10,11,12"</formula1>
    </dataValidation>
    <dataValidation type="decimal" allowBlank="1" showInputMessage="1" showErrorMessage="1" sqref="AA10:AF10">
      <formula1>0</formula1>
      <formula2>500000</formula2>
    </dataValidation>
  </dataValidations>
  <printOptions/>
  <pageMargins left="0.7" right="0.7" top="0.75" bottom="0.75" header="0.3" footer="0.3"/>
  <pageSetup horizontalDpi="300" verticalDpi="3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AJ39"/>
  <sheetViews>
    <sheetView showGridLines="0" zoomScalePageLayoutView="0" workbookViewId="0" topLeftCell="A1">
      <selection activeCell="A1" sqref="A1:G1"/>
    </sheetView>
  </sheetViews>
  <sheetFormatPr defaultColWidth="2.7109375" defaultRowHeight="15"/>
  <cols>
    <col min="1" max="35" width="2.7109375" style="0" customWidth="1"/>
    <col min="36" max="36" width="10.7109375" style="0" hidden="1" customWidth="1"/>
  </cols>
  <sheetData>
    <row r="1" spans="1:33" ht="14.25">
      <c r="A1" s="174" t="s">
        <v>21</v>
      </c>
      <c r="B1" s="175"/>
      <c r="C1" s="175"/>
      <c r="D1" s="175"/>
      <c r="E1" s="175"/>
      <c r="F1" s="175"/>
      <c r="G1" s="17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2" t="s">
        <v>22</v>
      </c>
      <c r="Y1" s="4"/>
      <c r="Z1" s="4"/>
      <c r="AA1" s="4"/>
      <c r="AB1" s="4"/>
      <c r="AC1" s="4"/>
      <c r="AD1" s="4"/>
      <c r="AE1" s="4"/>
      <c r="AF1" s="4"/>
      <c r="AG1" s="5"/>
    </row>
    <row r="2" spans="1:33" ht="14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</row>
    <row r="3" spans="1:36" ht="14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76" t="s">
        <v>6</v>
      </c>
      <c r="V3" s="176"/>
      <c r="W3" s="176"/>
      <c r="X3" s="177">
        <f ca="1">IF(OR(FORM!AK9="",FORM!AD9="",FORM!AA9=""),TODAY(),AJ3)</f>
        <v>41431</v>
      </c>
      <c r="Y3" s="177"/>
      <c r="Z3" s="177"/>
      <c r="AA3" s="177"/>
      <c r="AB3" s="177"/>
      <c r="AC3" s="177"/>
      <c r="AD3" s="177"/>
      <c r="AE3" s="177"/>
      <c r="AF3" s="177"/>
      <c r="AG3" s="8"/>
      <c r="AJ3" s="14" t="e">
        <f>DATE(FORM!$AK$9,FORM!$AD$9,FORM!$AA$9)</f>
        <v>#NUM!</v>
      </c>
    </row>
    <row r="4" spans="1:33" ht="14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</row>
    <row r="5" spans="1:33" ht="14.25">
      <c r="A5" s="6"/>
      <c r="B5" s="17" t="s">
        <v>23</v>
      </c>
      <c r="C5" s="7"/>
      <c r="D5" s="7"/>
      <c r="E5" s="7"/>
      <c r="F5" s="7"/>
      <c r="G5" s="7"/>
      <c r="H5" s="7"/>
      <c r="I5" s="7"/>
      <c r="J5" s="13"/>
      <c r="K5" s="18" t="str">
        <f>IF(FORM!AA12="","EL PORTADOR",FORM!AA12)</f>
        <v>EL PORTADOR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5"/>
      <c r="Z5" s="7"/>
      <c r="AA5" s="178">
        <f>FORM!AA10</f>
        <v>0</v>
      </c>
      <c r="AB5" s="179"/>
      <c r="AC5" s="179"/>
      <c r="AD5" s="179"/>
      <c r="AE5" s="179"/>
      <c r="AF5" s="180"/>
      <c r="AG5" s="8"/>
    </row>
    <row r="6" spans="1:33" ht="6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</row>
    <row r="7" spans="1:33" ht="14.25">
      <c r="A7" s="6"/>
      <c r="B7" s="17" t="s">
        <v>24</v>
      </c>
      <c r="C7" s="7"/>
      <c r="D7" s="7"/>
      <c r="E7" s="7"/>
      <c r="F7" s="7"/>
      <c r="G7" s="18" t="str">
        <f>IF(FORM!AA11="","$%/%&amp;/$&amp;$%% FALTA CANTIDAD E LETRA %%/(%",FORM!AA11)</f>
        <v>$%/%&amp;/$&amp;$%% FALTA CANTIDAD E LETRA %%/(%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8"/>
    </row>
    <row r="8" spans="1:33" ht="14.25">
      <c r="A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9" t="s">
        <v>26</v>
      </c>
      <c r="Z8" s="7"/>
      <c r="AA8" s="7"/>
      <c r="AB8" s="7"/>
      <c r="AC8" s="7"/>
      <c r="AD8" s="7"/>
      <c r="AE8" s="7"/>
      <c r="AF8" s="7"/>
      <c r="AG8" s="8"/>
    </row>
    <row r="9" spans="1:35" ht="14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AE9" s="7"/>
      <c r="AF9" s="7"/>
      <c r="AG9" s="8"/>
      <c r="AI9" s="2" t="s">
        <v>104</v>
      </c>
    </row>
    <row r="10" spans="1:33" ht="14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T10" s="7"/>
      <c r="U10" s="7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7"/>
      <c r="AG10" s="8"/>
    </row>
    <row r="11" spans="1:33" ht="14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9" t="s">
        <v>25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8"/>
    </row>
    <row r="12" spans="1:35" s="2" customFormat="1" ht="9.75">
      <c r="A12" s="21"/>
      <c r="B12" s="16"/>
      <c r="C12" s="20" t="s">
        <v>28</v>
      </c>
      <c r="D12" s="162" t="str">
        <f>IF(FORM!$I$9="","NUMERO NO ASIGNADO",FORM!$I$9)</f>
        <v>8732427222</v>
      </c>
      <c r="E12" s="162"/>
      <c r="F12" s="162"/>
      <c r="G12" s="162"/>
      <c r="H12" s="162"/>
      <c r="I12" s="162"/>
      <c r="J12" s="16"/>
      <c r="K12" s="16" t="s">
        <v>29</v>
      </c>
      <c r="L12" s="162" t="str">
        <f>IF(FORM!$I$10="","NÚMEOR D ECHEQUE NO ASIGNADO",FORM!$I$10&amp;"-"&amp;FORM!$I$11)</f>
        <v>NÚMEOR D ECHEQUE NO ASIGNADO</v>
      </c>
      <c r="M12" s="162"/>
      <c r="N12" s="162"/>
      <c r="O12" s="162"/>
      <c r="P12" s="162"/>
      <c r="Q12" s="162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2"/>
      <c r="AI12" s="2" t="s">
        <v>51</v>
      </c>
    </row>
    <row r="13" spans="1:33" ht="15" thickBo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="2" customFormat="1" ht="10.5" thickBot="1"/>
    <row r="15" spans="1:33" s="30" customFormat="1" ht="15" customHeight="1">
      <c r="A15" s="163" t="s">
        <v>32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5"/>
      <c r="X15" s="163" t="s">
        <v>33</v>
      </c>
      <c r="Y15" s="164"/>
      <c r="Z15" s="164"/>
      <c r="AA15" s="164"/>
      <c r="AB15" s="164"/>
      <c r="AC15" s="164"/>
      <c r="AD15" s="164"/>
      <c r="AE15" s="164"/>
      <c r="AF15" s="164"/>
      <c r="AG15" s="165"/>
    </row>
    <row r="16" spans="1:33" ht="14.25">
      <c r="A16" s="166" t="str">
        <f>IF(FORM!I13="","CONCEPTO GENERAL NO ASIGNADO",FORM!I13)</f>
        <v>CONCEPTO GENERAL NO ASIGNADO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8"/>
      <c r="X16" s="24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14.25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8"/>
      <c r="X17" s="24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15" thickBot="1">
      <c r="A18" s="169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1"/>
      <c r="X18" s="27"/>
      <c r="Y18" s="28"/>
      <c r="Z18" s="28"/>
      <c r="AA18" s="28"/>
      <c r="AB18" s="28"/>
      <c r="AC18" s="28"/>
      <c r="AD18" s="28"/>
      <c r="AE18" s="28"/>
      <c r="AF18" s="28"/>
      <c r="AG18" s="29"/>
    </row>
    <row r="19" s="2" customFormat="1" ht="10.5" thickBot="1"/>
    <row r="20" spans="1:33" s="31" customFormat="1" ht="15" customHeight="1">
      <c r="A20" s="173" t="s">
        <v>15</v>
      </c>
      <c r="B20" s="172"/>
      <c r="C20" s="172"/>
      <c r="D20" s="172" t="s">
        <v>34</v>
      </c>
      <c r="E20" s="172"/>
      <c r="F20" s="172"/>
      <c r="G20" s="172"/>
      <c r="H20" s="172" t="s">
        <v>17</v>
      </c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 t="s">
        <v>18</v>
      </c>
      <c r="W20" s="172"/>
      <c r="X20" s="172"/>
      <c r="Y20" s="172"/>
      <c r="Z20" s="172" t="s">
        <v>19</v>
      </c>
      <c r="AA20" s="172"/>
      <c r="AB20" s="172"/>
      <c r="AC20" s="172"/>
      <c r="AD20" s="172" t="s">
        <v>20</v>
      </c>
      <c r="AE20" s="172"/>
      <c r="AF20" s="172"/>
      <c r="AG20" s="181"/>
    </row>
    <row r="21" spans="1:33" ht="19.5" customHeight="1">
      <c r="A21" s="155">
        <f>IF(FORM!B16="","",FORM!B16)</f>
      </c>
      <c r="B21" s="156"/>
      <c r="C21" s="156"/>
      <c r="D21" s="156">
        <f>IF(FORM!F16="","",FORM!F16)</f>
      </c>
      <c r="E21" s="156"/>
      <c r="F21" s="156"/>
      <c r="G21" s="156"/>
      <c r="H21" s="152">
        <f>IF(FORM!K16="","",UPPER(FORM!K16))</f>
      </c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4"/>
      <c r="V21" s="158">
        <f>IF(FORM!Z16="","",FORM!Z16)</f>
      </c>
      <c r="W21" s="158"/>
      <c r="X21" s="158"/>
      <c r="Y21" s="160"/>
      <c r="Z21" s="157">
        <f>IF(FORM!AE16="","",FORM!AE16)</f>
      </c>
      <c r="AA21" s="158"/>
      <c r="AB21" s="158"/>
      <c r="AC21" s="159"/>
      <c r="AD21" s="161">
        <f>IF(FORM!AJ16="","",FORM!AJ16)</f>
      </c>
      <c r="AE21" s="158"/>
      <c r="AF21" s="158"/>
      <c r="AG21" s="159"/>
    </row>
    <row r="22" spans="1:33" ht="19.5" customHeight="1">
      <c r="A22" s="150">
        <f>IF(FORM!B17="","",FORM!B17)</f>
      </c>
      <c r="B22" s="151"/>
      <c r="C22" s="151"/>
      <c r="D22" s="151">
        <f>IF(FORM!F17="","",FORM!F17)</f>
      </c>
      <c r="E22" s="151"/>
      <c r="F22" s="151"/>
      <c r="G22" s="151"/>
      <c r="H22" s="152">
        <f>IF(FORM!K17="","",UPPER(FORM!K17))</f>
      </c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4"/>
      <c r="V22" s="139">
        <f>IF(FORM!Z17="","",FORM!Z17)</f>
      </c>
      <c r="W22" s="139"/>
      <c r="X22" s="139"/>
      <c r="Y22" s="140"/>
      <c r="Z22" s="141">
        <f>IF(FORM!AE17="","",FORM!AE17)</f>
      </c>
      <c r="AA22" s="139"/>
      <c r="AB22" s="139"/>
      <c r="AC22" s="142"/>
      <c r="AD22" s="149">
        <f>IF(FORM!AJ17="","",FORM!AJ17)</f>
      </c>
      <c r="AE22" s="139"/>
      <c r="AF22" s="139"/>
      <c r="AG22" s="142"/>
    </row>
    <row r="23" spans="1:33" ht="19.5" customHeight="1">
      <c r="A23" s="150">
        <f>IF(FORM!B18="","",FORM!B18)</f>
      </c>
      <c r="B23" s="151"/>
      <c r="C23" s="151"/>
      <c r="D23" s="151">
        <f>IF(FORM!F18="","",FORM!F18)</f>
      </c>
      <c r="E23" s="151"/>
      <c r="F23" s="151"/>
      <c r="G23" s="151"/>
      <c r="H23" s="152">
        <f>IF(FORM!K18="","",UPPER(FORM!K18))</f>
      </c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4"/>
      <c r="V23" s="139">
        <f>IF(FORM!Z18="","",FORM!Z18)</f>
      </c>
      <c r="W23" s="139"/>
      <c r="X23" s="139"/>
      <c r="Y23" s="140"/>
      <c r="Z23" s="141">
        <f>IF(FORM!AE18="","",FORM!AE18)</f>
      </c>
      <c r="AA23" s="139"/>
      <c r="AB23" s="139"/>
      <c r="AC23" s="142"/>
      <c r="AD23" s="149">
        <f>IF(FORM!AJ18="","",FORM!AJ18)</f>
      </c>
      <c r="AE23" s="139"/>
      <c r="AF23" s="139"/>
      <c r="AG23" s="142"/>
    </row>
    <row r="24" spans="1:33" ht="19.5" customHeight="1">
      <c r="A24" s="150">
        <f>IF(FORM!B19="","",FORM!B19)</f>
      </c>
      <c r="B24" s="151"/>
      <c r="C24" s="151"/>
      <c r="D24" s="151">
        <f>IF(FORM!F19="","",FORM!F19)</f>
      </c>
      <c r="E24" s="151"/>
      <c r="F24" s="151"/>
      <c r="G24" s="151"/>
      <c r="H24" s="152">
        <f>IF(FORM!K19="","",UPPER(FORM!K19))</f>
      </c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4"/>
      <c r="V24" s="139">
        <f>IF(FORM!Z19="","",FORM!Z19)</f>
      </c>
      <c r="W24" s="139"/>
      <c r="X24" s="139"/>
      <c r="Y24" s="140"/>
      <c r="Z24" s="141">
        <f>IF(FORM!AE19="","",FORM!AE19)</f>
      </c>
      <c r="AA24" s="139"/>
      <c r="AB24" s="139"/>
      <c r="AC24" s="142"/>
      <c r="AD24" s="149">
        <f>IF(FORM!AJ19="","",FORM!AJ19)</f>
      </c>
      <c r="AE24" s="139"/>
      <c r="AF24" s="139"/>
      <c r="AG24" s="142"/>
    </row>
    <row r="25" spans="1:33" ht="19.5" customHeight="1">
      <c r="A25" s="150">
        <f>IF(FORM!B20="","",FORM!B20)</f>
      </c>
      <c r="B25" s="151"/>
      <c r="C25" s="151"/>
      <c r="D25" s="151">
        <f>IF(FORM!F20="","",FORM!F20)</f>
      </c>
      <c r="E25" s="151"/>
      <c r="F25" s="151"/>
      <c r="G25" s="151"/>
      <c r="H25" s="152">
        <f>IF(FORM!K20="","",UPPER(FORM!K20))</f>
      </c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4"/>
      <c r="V25" s="139">
        <f>IF(FORM!Z20="","",FORM!Z20)</f>
      </c>
      <c r="W25" s="139"/>
      <c r="X25" s="139"/>
      <c r="Y25" s="140"/>
      <c r="Z25" s="141">
        <f>IF(FORM!AE20="","",FORM!AE20)</f>
      </c>
      <c r="AA25" s="139"/>
      <c r="AB25" s="139"/>
      <c r="AC25" s="142"/>
      <c r="AD25" s="149">
        <f>IF(FORM!AJ20="","",FORM!AJ20)</f>
      </c>
      <c r="AE25" s="139"/>
      <c r="AF25" s="139"/>
      <c r="AG25" s="142"/>
    </row>
    <row r="26" spans="1:33" ht="19.5" customHeight="1">
      <c r="A26" s="150">
        <f>IF(FORM!B21="","",FORM!B21)</f>
      </c>
      <c r="B26" s="151"/>
      <c r="C26" s="151"/>
      <c r="D26" s="151">
        <f>IF(FORM!F21="","",FORM!F21)</f>
      </c>
      <c r="E26" s="151"/>
      <c r="F26" s="151"/>
      <c r="G26" s="151"/>
      <c r="H26" s="152">
        <f>IF(FORM!K21="","",UPPER(FORM!K21))</f>
      </c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4"/>
      <c r="V26" s="139">
        <f>IF(FORM!Z21="","",FORM!Z21)</f>
      </c>
      <c r="W26" s="139"/>
      <c r="X26" s="139"/>
      <c r="Y26" s="140"/>
      <c r="Z26" s="141">
        <f>IF(FORM!AE21="","",FORM!AE21)</f>
      </c>
      <c r="AA26" s="139"/>
      <c r="AB26" s="139"/>
      <c r="AC26" s="142"/>
      <c r="AD26" s="149">
        <f>IF(FORM!AJ21="","",FORM!AJ21)</f>
      </c>
      <c r="AE26" s="139"/>
      <c r="AF26" s="139"/>
      <c r="AG26" s="142"/>
    </row>
    <row r="27" spans="1:33" ht="19.5" customHeight="1">
      <c r="A27" s="150">
        <f>IF(FORM!B22="","",FORM!B22)</f>
      </c>
      <c r="B27" s="151"/>
      <c r="C27" s="151"/>
      <c r="D27" s="151">
        <f>IF(FORM!F22="","",FORM!F22)</f>
      </c>
      <c r="E27" s="151"/>
      <c r="F27" s="151"/>
      <c r="G27" s="151"/>
      <c r="H27" s="152">
        <f>IF(FORM!K22="","",UPPER(FORM!K22))</f>
      </c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4"/>
      <c r="V27" s="139">
        <f>IF(FORM!Z22="","",FORM!Z22)</f>
      </c>
      <c r="W27" s="139"/>
      <c r="X27" s="139"/>
      <c r="Y27" s="140"/>
      <c r="Z27" s="141">
        <f>IF(FORM!AE22="","",FORM!AE22)</f>
      </c>
      <c r="AA27" s="139"/>
      <c r="AB27" s="139"/>
      <c r="AC27" s="142"/>
      <c r="AD27" s="149">
        <f>IF(FORM!AJ22="","",FORM!AJ22)</f>
      </c>
      <c r="AE27" s="139"/>
      <c r="AF27" s="139"/>
      <c r="AG27" s="142"/>
    </row>
    <row r="28" spans="1:33" ht="19.5" customHeight="1" thickBot="1">
      <c r="A28" s="131">
        <f>IF(FORM!B23="","",FORM!B23)</f>
      </c>
      <c r="B28" s="132"/>
      <c r="C28" s="132"/>
      <c r="D28" s="132">
        <f>IF(FORM!F23="","",FORM!F23)</f>
      </c>
      <c r="E28" s="132"/>
      <c r="F28" s="132"/>
      <c r="G28" s="132"/>
      <c r="H28" s="136">
        <f>IF(FORM!K23="","",UPPER(FORM!K23))</f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8"/>
      <c r="V28" s="129">
        <f>IF(FORM!Z23="","",FORM!Z23)</f>
      </c>
      <c r="W28" s="129"/>
      <c r="X28" s="129"/>
      <c r="Y28" s="130"/>
      <c r="Z28" s="143">
        <f>IF(FORM!AE23="","",FORM!AE23)</f>
      </c>
      <c r="AA28" s="129"/>
      <c r="AB28" s="129"/>
      <c r="AC28" s="144"/>
      <c r="AD28" s="148">
        <f>IF(FORM!AJ23="","",FORM!AJ23)</f>
      </c>
      <c r="AE28" s="129"/>
      <c r="AF28" s="129"/>
      <c r="AG28" s="144"/>
    </row>
    <row r="29" spans="25:33" ht="19.5" customHeight="1" thickBot="1">
      <c r="Y29" s="1" t="s">
        <v>35</v>
      </c>
      <c r="Z29" s="133">
        <f>SUM(Z21:AC28)</f>
        <v>0</v>
      </c>
      <c r="AA29" s="134"/>
      <c r="AB29" s="134"/>
      <c r="AC29" s="134"/>
      <c r="AD29" s="133">
        <f>SUM(AD21:AG28)</f>
        <v>0</v>
      </c>
      <c r="AE29" s="134"/>
      <c r="AF29" s="134"/>
      <c r="AG29" s="135"/>
    </row>
    <row r="30" s="2" customFormat="1" ht="10.5" thickBot="1"/>
    <row r="31" spans="1:33" ht="14.25">
      <c r="A31" s="145" t="s">
        <v>36</v>
      </c>
      <c r="B31" s="146"/>
      <c r="C31" s="146"/>
      <c r="D31" s="146"/>
      <c r="E31" s="146"/>
      <c r="F31" s="146" t="s">
        <v>37</v>
      </c>
      <c r="G31" s="146"/>
      <c r="H31" s="146"/>
      <c r="I31" s="146"/>
      <c r="J31" s="146"/>
      <c r="K31" s="146" t="s">
        <v>38</v>
      </c>
      <c r="L31" s="146"/>
      <c r="M31" s="146"/>
      <c r="N31" s="146"/>
      <c r="O31" s="146"/>
      <c r="P31" s="146" t="s">
        <v>39</v>
      </c>
      <c r="Q31" s="146"/>
      <c r="R31" s="146"/>
      <c r="S31" s="146"/>
      <c r="T31" s="146"/>
      <c r="U31" s="146"/>
      <c r="V31" s="146" t="s">
        <v>40</v>
      </c>
      <c r="W31" s="146"/>
      <c r="X31" s="146"/>
      <c r="Y31" s="146"/>
      <c r="Z31" s="146"/>
      <c r="AA31" s="146"/>
      <c r="AB31" s="146" t="s">
        <v>41</v>
      </c>
      <c r="AC31" s="146"/>
      <c r="AD31" s="146"/>
      <c r="AE31" s="146"/>
      <c r="AF31" s="146"/>
      <c r="AG31" s="147"/>
    </row>
    <row r="32" spans="1:33" ht="30" customHeight="1" thickBot="1">
      <c r="A32" s="122" t="str">
        <f>FORM!AD5</f>
        <v>HSG</v>
      </c>
      <c r="B32" s="123"/>
      <c r="C32" s="123"/>
      <c r="D32" s="123"/>
      <c r="E32" s="124"/>
      <c r="F32" s="125" t="str">
        <f>FORM!AD6</f>
        <v>POL</v>
      </c>
      <c r="G32" s="123"/>
      <c r="H32" s="123"/>
      <c r="I32" s="123"/>
      <c r="J32" s="124"/>
      <c r="K32" s="125" t="str">
        <f>FORM!AJ5</f>
        <v>JPA</v>
      </c>
      <c r="L32" s="123"/>
      <c r="M32" s="123"/>
      <c r="N32" s="123"/>
      <c r="O32" s="124"/>
      <c r="P32" s="125" t="str">
        <f>FORM!AJ6</f>
        <v>MOC</v>
      </c>
      <c r="Q32" s="126"/>
      <c r="R32" s="126"/>
      <c r="S32" s="126"/>
      <c r="T32" s="126"/>
      <c r="U32" s="127"/>
      <c r="V32" s="125" t="str">
        <f>FORM!AP5</f>
        <v>IX</v>
      </c>
      <c r="W32" s="123"/>
      <c r="X32" s="123"/>
      <c r="Y32" s="123"/>
      <c r="Z32" s="123"/>
      <c r="AA32" s="124"/>
      <c r="AB32" s="125">
        <f>FORM!AP6</f>
        <v>0</v>
      </c>
      <c r="AC32" s="123"/>
      <c r="AD32" s="123"/>
      <c r="AE32" s="123"/>
      <c r="AF32" s="123"/>
      <c r="AG32" s="128"/>
    </row>
    <row r="33" spans="10:28" s="2" customFormat="1" ht="9.75">
      <c r="J33" s="120" t="s">
        <v>43</v>
      </c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6:28" s="2" customFormat="1" ht="9.75">
      <c r="F34" s="32" t="s">
        <v>42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</row>
    <row r="35" spans="10:28" s="2" customFormat="1" ht="9.75"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</row>
    <row r="37" ht="14.25">
      <c r="B37" s="3" t="str">
        <f>FORM!I5</f>
        <v>PARTICULAR SA DE CV</v>
      </c>
    </row>
    <row r="38" ht="14.25">
      <c r="B38" s="2" t="str">
        <f>"RFC: "&amp;FORM!I6&amp;"     TEL: "&amp;FORM!S6</f>
        <v>RFC: PAR160708JS1     TEL: 436-363-15-29</v>
      </c>
    </row>
    <row r="39" ht="14.25">
      <c r="B39" s="2" t="str">
        <f>"DOMICILIO: "&amp;FORM!I7</f>
        <v>DOMICILIO: AV. MORELOS #23, COL CENTRO, CP 58600</v>
      </c>
    </row>
  </sheetData>
  <sheetProtection sheet="1" objects="1" scenarios="1"/>
  <mergeCells count="78">
    <mergeCell ref="A20:C20"/>
    <mergeCell ref="A1:G1"/>
    <mergeCell ref="U3:W3"/>
    <mergeCell ref="X3:AF3"/>
    <mergeCell ref="AA5:AF5"/>
    <mergeCell ref="D20:G20"/>
    <mergeCell ref="X15:AG15"/>
    <mergeCell ref="Z20:AC20"/>
    <mergeCell ref="AD20:AG20"/>
    <mergeCell ref="H20:U20"/>
    <mergeCell ref="AD26:AG26"/>
    <mergeCell ref="L12:Q12"/>
    <mergeCell ref="D12:I12"/>
    <mergeCell ref="A15:V15"/>
    <mergeCell ref="A16:V18"/>
    <mergeCell ref="V20:Y20"/>
    <mergeCell ref="A26:C26"/>
    <mergeCell ref="D26:G26"/>
    <mergeCell ref="A24:C24"/>
    <mergeCell ref="D24:G24"/>
    <mergeCell ref="AD22:AG22"/>
    <mergeCell ref="H21:U21"/>
    <mergeCell ref="H22:U22"/>
    <mergeCell ref="H23:U23"/>
    <mergeCell ref="V21:Y21"/>
    <mergeCell ref="V23:Y23"/>
    <mergeCell ref="AD23:AG23"/>
    <mergeCell ref="AD21:AG21"/>
    <mergeCell ref="A27:C27"/>
    <mergeCell ref="D27:G27"/>
    <mergeCell ref="D22:G22"/>
    <mergeCell ref="Z22:AC22"/>
    <mergeCell ref="Z23:AC23"/>
    <mergeCell ref="V24:Y24"/>
    <mergeCell ref="V25:Y25"/>
    <mergeCell ref="Z27:AC27"/>
    <mergeCell ref="H27:U27"/>
    <mergeCell ref="V26:Y26"/>
    <mergeCell ref="A21:C21"/>
    <mergeCell ref="D21:G21"/>
    <mergeCell ref="Z21:AC21"/>
    <mergeCell ref="A23:C23"/>
    <mergeCell ref="D23:G23"/>
    <mergeCell ref="A22:C22"/>
    <mergeCell ref="V22:Y22"/>
    <mergeCell ref="AD27:AG27"/>
    <mergeCell ref="Z24:AC24"/>
    <mergeCell ref="AD24:AG24"/>
    <mergeCell ref="A25:C25"/>
    <mergeCell ref="D25:G25"/>
    <mergeCell ref="Z25:AC25"/>
    <mergeCell ref="AD25:AG25"/>
    <mergeCell ref="H24:U24"/>
    <mergeCell ref="H25:U25"/>
    <mergeCell ref="H26:U26"/>
    <mergeCell ref="V27:Y27"/>
    <mergeCell ref="Z26:AC26"/>
    <mergeCell ref="Z28:AC28"/>
    <mergeCell ref="A31:E31"/>
    <mergeCell ref="F31:J31"/>
    <mergeCell ref="K31:O31"/>
    <mergeCell ref="P31:U31"/>
    <mergeCell ref="V31:AA31"/>
    <mergeCell ref="AB31:AG31"/>
    <mergeCell ref="AD28:AG28"/>
    <mergeCell ref="V28:Y28"/>
    <mergeCell ref="A28:C28"/>
    <mergeCell ref="D28:G28"/>
    <mergeCell ref="Z29:AC29"/>
    <mergeCell ref="AD29:AG29"/>
    <mergeCell ref="H28:U28"/>
    <mergeCell ref="J33:AB35"/>
    <mergeCell ref="A32:E32"/>
    <mergeCell ref="F32:J32"/>
    <mergeCell ref="K32:O32"/>
    <mergeCell ref="P32:U32"/>
    <mergeCell ref="V32:AA32"/>
    <mergeCell ref="AB32:AG32"/>
  </mergeCells>
  <conditionalFormatting sqref="A32:AG32">
    <cfRule type="cellIs" priority="1" dxfId="1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AD9"/>
  <sheetViews>
    <sheetView zoomScalePageLayoutView="0" workbookViewId="0" topLeftCell="A1">
      <selection activeCell="A1" sqref="A1"/>
    </sheetView>
  </sheetViews>
  <sheetFormatPr defaultColWidth="2.7109375" defaultRowHeight="15"/>
  <cols>
    <col min="1" max="21" width="2.7109375" style="48" customWidth="1"/>
    <col min="22" max="16384" width="2.7109375" style="48" customWidth="1"/>
  </cols>
  <sheetData>
    <row r="1" spans="1:26" ht="14.25">
      <c r="A1"/>
      <c r="B1"/>
      <c r="C1"/>
      <c r="D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4.25">
      <c r="A2"/>
      <c r="B2"/>
      <c r="C2"/>
      <c r="D2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82">
        <f>FORM!AY6</f>
        <v>41431</v>
      </c>
      <c r="T2" s="182"/>
      <c r="U2" s="182"/>
      <c r="V2" s="182"/>
      <c r="W2" s="182"/>
      <c r="X2" s="182"/>
      <c r="Y2" s="182"/>
      <c r="Z2" s="182"/>
    </row>
    <row r="3" spans="1:26" ht="18" customHeight="1">
      <c r="A3"/>
      <c r="B3"/>
      <c r="C3"/>
      <c r="D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2:30" ht="15" customHeight="1">
      <c r="B4"/>
      <c r="C4"/>
      <c r="D4"/>
      <c r="E4" s="50"/>
      <c r="F4" s="50">
        <f>UPPER(FORM!AA12)</f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183">
        <f>FORM!AA10</f>
        <v>0</v>
      </c>
      <c r="U4" s="183"/>
      <c r="V4" s="183"/>
      <c r="W4" s="183"/>
      <c r="X4" s="183"/>
      <c r="Y4" s="183"/>
      <c r="Z4" s="51"/>
      <c r="AD4" s="2" t="s">
        <v>104</v>
      </c>
    </row>
    <row r="5" spans="1:26" s="49" customFormat="1" ht="14.25">
      <c r="A5"/>
      <c r="B5"/>
      <c r="C5"/>
      <c r="D5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3.5">
      <c r="A6" s="50"/>
      <c r="B6" s="50"/>
      <c r="C6" s="50"/>
      <c r="D6" s="50"/>
      <c r="E6" s="50" t="str">
        <f>"( "&amp;FORM!AA11&amp;" )"</f>
        <v>(  )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3.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30" ht="13.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D8" s="48" t="s">
        <v>52</v>
      </c>
    </row>
    <row r="9" spans="1:26" ht="13.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</sheetData>
  <sheetProtection/>
  <mergeCells count="2">
    <mergeCell ref="S2:Z2"/>
    <mergeCell ref="T4:Y4"/>
  </mergeCells>
  <printOptions/>
  <pageMargins left="0.54" right="0.7" top="0.26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O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13.57421875" style="0" customWidth="1"/>
    <col min="2" max="2" width="12.8515625" style="0" customWidth="1"/>
    <col min="3" max="4" width="12.421875" style="0" customWidth="1"/>
    <col min="5" max="5" width="15.421875" style="0" customWidth="1"/>
    <col min="6" max="6" width="17.421875" style="0" customWidth="1"/>
    <col min="8" max="8" width="7.421875" style="0" customWidth="1"/>
    <col min="9" max="9" width="11.7109375" style="0" customWidth="1"/>
    <col min="13" max="13" width="9.28125" style="0" customWidth="1"/>
    <col min="14" max="14" width="9.140625" style="0" customWidth="1"/>
    <col min="15" max="15" width="9.57421875" style="0" customWidth="1"/>
    <col min="16" max="16" width="0" style="0" hidden="1" customWidth="1"/>
  </cols>
  <sheetData>
    <row r="1" spans="1:11" s="57" customFormat="1" ht="45" customHeight="1">
      <c r="A1" s="58" t="s">
        <v>91</v>
      </c>
      <c r="E1" s="61" t="s">
        <v>104</v>
      </c>
      <c r="F1" s="184" t="s">
        <v>106</v>
      </c>
      <c r="G1" s="184"/>
      <c r="H1" s="184"/>
      <c r="I1" s="184"/>
      <c r="J1" s="184"/>
      <c r="K1" s="61" t="s">
        <v>114</v>
      </c>
    </row>
    <row r="2" spans="1:15" ht="15" thickBot="1">
      <c r="A2" s="54" t="s">
        <v>70</v>
      </c>
      <c r="B2" s="53" t="s">
        <v>48</v>
      </c>
      <c r="C2" s="53" t="s">
        <v>49</v>
      </c>
      <c r="D2" s="53" t="s">
        <v>50</v>
      </c>
      <c r="E2" s="53" t="s">
        <v>60</v>
      </c>
      <c r="F2" s="53" t="s">
        <v>61</v>
      </c>
      <c r="G2" s="54" t="s">
        <v>62</v>
      </c>
      <c r="H2" s="54" t="s">
        <v>63</v>
      </c>
      <c r="I2" s="54" t="s">
        <v>64</v>
      </c>
      <c r="J2" s="54" t="s">
        <v>65</v>
      </c>
      <c r="K2" s="54" t="s">
        <v>66</v>
      </c>
      <c r="L2" s="54" t="s">
        <v>67</v>
      </c>
      <c r="M2" s="54" t="s">
        <v>58</v>
      </c>
      <c r="N2" s="54" t="s">
        <v>68</v>
      </c>
      <c r="O2" s="54" t="s">
        <v>69</v>
      </c>
    </row>
    <row r="3" spans="1:15" ht="14.25">
      <c r="A3" t="s">
        <v>131</v>
      </c>
      <c r="B3" t="s">
        <v>129</v>
      </c>
      <c r="C3" s="14">
        <v>40974</v>
      </c>
      <c r="D3" s="77">
        <v>5855</v>
      </c>
      <c r="E3" t="s">
        <v>132</v>
      </c>
      <c r="F3" t="s">
        <v>133</v>
      </c>
      <c r="G3" t="s">
        <v>124</v>
      </c>
      <c r="H3" t="s">
        <v>126</v>
      </c>
      <c r="I3" t="s">
        <v>72</v>
      </c>
      <c r="J3" t="s">
        <v>120</v>
      </c>
      <c r="K3" t="s">
        <v>116</v>
      </c>
      <c r="L3" t="s">
        <v>121</v>
      </c>
      <c r="M3" t="s">
        <v>117</v>
      </c>
      <c r="N3" t="s">
        <v>130</v>
      </c>
      <c r="O3" t="s">
        <v>118</v>
      </c>
    </row>
    <row r="4" spans="1:15" ht="14.25">
      <c r="A4" t="s">
        <v>97</v>
      </c>
      <c r="B4" t="s">
        <v>95</v>
      </c>
      <c r="C4" s="14">
        <v>39786</v>
      </c>
      <c r="D4" s="63">
        <v>1000</v>
      </c>
      <c r="E4" t="s">
        <v>93</v>
      </c>
      <c r="F4" t="s">
        <v>94</v>
      </c>
      <c r="G4" t="s">
        <v>76</v>
      </c>
      <c r="H4" t="s">
        <v>30</v>
      </c>
      <c r="I4" t="s">
        <v>98</v>
      </c>
      <c r="J4" t="s">
        <v>73</v>
      </c>
      <c r="K4" t="s">
        <v>74</v>
      </c>
      <c r="M4" t="s">
        <v>75</v>
      </c>
      <c r="N4" t="s">
        <v>96</v>
      </c>
      <c r="O4" t="s">
        <v>71</v>
      </c>
    </row>
    <row r="5" spans="1:15" ht="14.25">
      <c r="A5" t="s">
        <v>102</v>
      </c>
      <c r="B5" t="s">
        <v>99</v>
      </c>
      <c r="C5" s="14">
        <v>39791</v>
      </c>
      <c r="D5" s="63">
        <v>2500</v>
      </c>
      <c r="E5" t="s">
        <v>100</v>
      </c>
      <c r="F5" t="s">
        <v>101</v>
      </c>
      <c r="G5" t="s">
        <v>76</v>
      </c>
      <c r="H5" t="s">
        <v>30</v>
      </c>
      <c r="I5" t="s">
        <v>98</v>
      </c>
      <c r="J5" t="s">
        <v>73</v>
      </c>
      <c r="K5" t="s">
        <v>74</v>
      </c>
      <c r="M5" t="s">
        <v>75</v>
      </c>
      <c r="N5" t="s">
        <v>103</v>
      </c>
      <c r="O5" t="s">
        <v>71</v>
      </c>
    </row>
    <row r="6" spans="1:15" ht="14.25">
      <c r="A6" t="s">
        <v>108</v>
      </c>
      <c r="B6" t="s">
        <v>105</v>
      </c>
      <c r="C6" s="14">
        <v>39791</v>
      </c>
      <c r="D6" s="62">
        <v>50.6</v>
      </c>
      <c r="F6" t="s">
        <v>109</v>
      </c>
      <c r="G6" t="s">
        <v>76</v>
      </c>
      <c r="H6" t="s">
        <v>30</v>
      </c>
      <c r="I6" t="s">
        <v>72</v>
      </c>
      <c r="J6" t="s">
        <v>111</v>
      </c>
      <c r="K6" t="s">
        <v>112</v>
      </c>
      <c r="M6" t="s">
        <v>75</v>
      </c>
      <c r="N6" t="s">
        <v>110</v>
      </c>
      <c r="O6" t="s">
        <v>71</v>
      </c>
    </row>
    <row r="7" spans="1:15" ht="14.25">
      <c r="A7" t="s">
        <v>125</v>
      </c>
      <c r="B7" t="s">
        <v>113</v>
      </c>
      <c r="C7" s="14">
        <v>40994</v>
      </c>
      <c r="D7" s="60">
        <v>45350</v>
      </c>
      <c r="E7" t="s">
        <v>127</v>
      </c>
      <c r="F7" t="s">
        <v>128</v>
      </c>
      <c r="G7" t="s">
        <v>124</v>
      </c>
      <c r="H7" t="s">
        <v>126</v>
      </c>
      <c r="I7" t="s">
        <v>72</v>
      </c>
      <c r="J7" t="s">
        <v>120</v>
      </c>
      <c r="K7" t="s">
        <v>116</v>
      </c>
      <c r="L7" t="s">
        <v>121</v>
      </c>
      <c r="M7" t="s">
        <v>117</v>
      </c>
      <c r="N7" t="s">
        <v>122</v>
      </c>
      <c r="O7" t="s">
        <v>118</v>
      </c>
    </row>
    <row r="8" spans="1:15" ht="14.25">
      <c r="A8" t="s">
        <v>199</v>
      </c>
      <c r="B8" t="s">
        <v>197</v>
      </c>
      <c r="C8" s="14">
        <v>41438</v>
      </c>
      <c r="D8" s="186">
        <v>679</v>
      </c>
      <c r="E8" t="s">
        <v>200</v>
      </c>
      <c r="F8" t="s">
        <v>201</v>
      </c>
      <c r="G8" t="s">
        <v>124</v>
      </c>
      <c r="H8" t="s">
        <v>126</v>
      </c>
      <c r="I8" t="s">
        <v>72</v>
      </c>
      <c r="J8" t="s">
        <v>120</v>
      </c>
      <c r="K8" t="s">
        <v>116</v>
      </c>
      <c r="L8" t="s">
        <v>121</v>
      </c>
      <c r="M8" t="s">
        <v>117</v>
      </c>
      <c r="N8" t="s">
        <v>198</v>
      </c>
      <c r="O8" t="s">
        <v>118</v>
      </c>
    </row>
    <row r="9" spans="2:15" ht="14.25">
      <c r="B9" t="s">
        <v>134</v>
      </c>
      <c r="C9" s="14">
        <v>41449</v>
      </c>
      <c r="D9" s="77">
        <v>675</v>
      </c>
      <c r="E9" t="s">
        <v>195</v>
      </c>
      <c r="F9" t="s">
        <v>196</v>
      </c>
      <c r="G9" t="s">
        <v>124</v>
      </c>
      <c r="H9" t="s">
        <v>126</v>
      </c>
      <c r="I9" t="s">
        <v>72</v>
      </c>
      <c r="J9" t="s">
        <v>120</v>
      </c>
      <c r="K9" t="s">
        <v>116</v>
      </c>
      <c r="L9" t="s">
        <v>121</v>
      </c>
      <c r="M9" t="s">
        <v>117</v>
      </c>
      <c r="O9" t="s">
        <v>118</v>
      </c>
    </row>
  </sheetData>
  <sheetProtection/>
  <autoFilter ref="A2:P2"/>
  <mergeCells count="1">
    <mergeCell ref="F1:J1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B1:AB66"/>
  <sheetViews>
    <sheetView zoomScalePageLayoutView="0" workbookViewId="0" topLeftCell="A1">
      <selection activeCell="S23" sqref="S23"/>
    </sheetView>
  </sheetViews>
  <sheetFormatPr defaultColWidth="9.140625" defaultRowHeight="15"/>
  <cols>
    <col min="1" max="1" width="9.140625" style="64" customWidth="1"/>
    <col min="2" max="2" width="5.57421875" style="64" customWidth="1"/>
    <col min="3" max="3" width="5.140625" style="64" customWidth="1"/>
    <col min="4" max="4" width="16.8515625" style="64" customWidth="1"/>
    <col min="5" max="5" width="15.8515625" style="64" customWidth="1"/>
    <col min="6" max="22" width="3.7109375" style="64" customWidth="1"/>
    <col min="23" max="23" width="9.140625" style="64" customWidth="1"/>
    <col min="24" max="24" width="13.28125" style="64" customWidth="1"/>
    <col min="25" max="25" width="9.140625" style="64" customWidth="1"/>
    <col min="26" max="26" width="5.28125" style="66" customWidth="1"/>
    <col min="27" max="27" width="3.8515625" style="66" customWidth="1"/>
    <col min="28" max="28" width="5.140625" style="66" customWidth="1"/>
    <col min="29" max="29" width="9.140625" style="66" customWidth="1"/>
    <col min="30" max="16384" width="9.140625" style="64" customWidth="1"/>
  </cols>
  <sheetData>
    <row r="1" spans="4:5" ht="14.25">
      <c r="D1" s="64" t="s">
        <v>135</v>
      </c>
      <c r="E1" s="65" t="s">
        <v>136</v>
      </c>
    </row>
    <row r="2" spans="4:5" ht="14.25">
      <c r="D2" s="64" t="s">
        <v>137</v>
      </c>
      <c r="E2" s="67" t="s">
        <v>138</v>
      </c>
    </row>
    <row r="3" ht="15" thickBot="1"/>
    <row r="4" spans="4:23" ht="15" thickBot="1">
      <c r="D4" s="68">
        <f>+FORM!AA10</f>
        <v>0</v>
      </c>
      <c r="E4" s="185" t="str">
        <f>X7&amp;Y7&amp;X8&amp;Y8&amp;X9&amp;Y9&amp;X10&amp;Y10&amp;X11&amp;Y11&amp;X12&amp;Y12&amp;X13&amp;Y13&amp;X14&amp;Y14&amp;X15&amp;Y15&amp;" "&amp;IF(X16="UN","Peso",E1)&amp;" "&amp;D7&amp;E2</f>
        <v> CERO  pesos 00/100 M.N.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</row>
    <row r="5" spans="4:5" ht="14.25">
      <c r="D5" s="69">
        <f>ROUNDDOWN(D4,0)</f>
        <v>0</v>
      </c>
      <c r="E5" s="64">
        <f>IF(FORM!AA10="","",PROPER(TEXT(E4,"")))</f>
      </c>
    </row>
    <row r="6" spans="4:23" ht="14.25">
      <c r="D6" s="69">
        <f>ROUND(+D4-D5,2)</f>
        <v>0</v>
      </c>
      <c r="W6" s="70">
        <f>IF(W7&lt;&gt;0,1,7)</f>
        <v>7</v>
      </c>
    </row>
    <row r="7" spans="4:25" ht="14.25">
      <c r="D7" s="70" t="str">
        <f>IF(D6=0,"00",TEXT(D6*100,"00"))</f>
        <v>00</v>
      </c>
      <c r="E7" s="64" t="s">
        <v>139</v>
      </c>
      <c r="F7" s="71">
        <f>IF(D4&gt;99999999.99,ROUNDDOWN(D4/100000000,0),0)</f>
        <v>0</v>
      </c>
      <c r="G7" s="72" t="str">
        <f>TEXT(F7,"0")</f>
        <v>0</v>
      </c>
      <c r="W7" s="71">
        <f>SUM(F7:V7)</f>
        <v>0</v>
      </c>
      <c r="X7" s="64">
        <f>IF(W7=0,"",IF(AB9=100,"cien",IF(W7=1,"ciento",VLOOKUP(W7,$B$57:$D$65,3,FALSE))))</f>
      </c>
      <c r="Y7" s="64">
        <f>IF(X7&lt;&gt;""," ","")</f>
      </c>
    </row>
    <row r="8" spans="4:25" ht="14.25">
      <c r="D8" s="71"/>
      <c r="E8" s="64" t="s">
        <v>140</v>
      </c>
      <c r="F8" s="64">
        <f>IF(F7=0,0,IF(F7&lt;&gt;0,MID(D4,2,1),D4/10000000))</f>
        <v>0</v>
      </c>
      <c r="G8" s="73">
        <f>VALUE(F8)</f>
        <v>0</v>
      </c>
      <c r="H8" s="74">
        <f>IF(D4&lt;=99999999.99,ROUNDDOWN(D4/10000000,0),0)</f>
        <v>0</v>
      </c>
      <c r="I8" s="72" t="str">
        <f>TEXT(H8,"0")</f>
        <v>0</v>
      </c>
      <c r="W8" s="71">
        <f aca="true" t="shared" si="0" ref="W8:W15">SUM(F8:V8)</f>
        <v>0</v>
      </c>
      <c r="X8" s="64">
        <f>IF(W8=0,"",IF(W8&gt;=3,VLOOKUP(W8,$B$49:$D$55,3,FALSE),IF(W8&lt;=2,VLOOKUP($Z$9,$C$19:$D$47,2,FALSE))))</f>
      </c>
      <c r="Y8" s="64">
        <f>IF(AB9=0,"",IF(AA9=0," millones ",IF(W9=0," millones ",IF(Z9&gt;=30," y ",IF(W8=0,"",IF($Z$9&lt;30," millones ",""))))))</f>
      </c>
    </row>
    <row r="9" spans="5:28" ht="14.25">
      <c r="E9" s="64" t="s">
        <v>141</v>
      </c>
      <c r="F9" s="64">
        <f>IF(F7=0,0,IF(F8&gt;=1,MID(D4,3,1),D4/1000000))</f>
        <v>0</v>
      </c>
      <c r="G9" s="73">
        <f aca="true" t="shared" si="1" ref="G9:I15">VALUE(F9)</f>
        <v>0</v>
      </c>
      <c r="H9" s="64">
        <f>IF(H8=0,0,IF(H8&lt;&gt;0,MID(D4,2,1),D4/1000000))</f>
        <v>0</v>
      </c>
      <c r="I9" s="73">
        <f t="shared" si="1"/>
        <v>0</v>
      </c>
      <c r="J9" s="74">
        <f>IF(D4&lt;=9999999.99,ROUNDDOWN(D4/1000000,0),0)</f>
        <v>0</v>
      </c>
      <c r="K9" s="72" t="str">
        <f>TEXT(J9,"0")</f>
        <v>0</v>
      </c>
      <c r="W9" s="71">
        <f t="shared" si="0"/>
        <v>0</v>
      </c>
      <c r="X9" s="64">
        <f>IF(W9=0,"",IF(Z9&lt;10,VLOOKUP(W9,$C$19:$D$27,2,FALSE),IF(Z9&lt;=30,"",IF(Z9=11,"",IF(W9=1,"un ",VLOOKUP(W9,$C$19:$D$27,2,FALSE))))))</f>
      </c>
      <c r="Y9" s="64">
        <f>IF(AB9=1," millon ",IF(X9&lt;&gt;""," millones ",""))</f>
      </c>
      <c r="Z9" s="66">
        <f>+W8*10+W9</f>
        <v>0</v>
      </c>
      <c r="AA9" s="75">
        <f>+W8+W9</f>
        <v>0</v>
      </c>
      <c r="AB9" s="66">
        <f>+W7*100+W8*10+W9*1</f>
        <v>0</v>
      </c>
    </row>
    <row r="10" spans="5:25" ht="14.25">
      <c r="E10" s="64" t="s">
        <v>142</v>
      </c>
      <c r="F10" s="64">
        <f>IF(F7=0,0,IF(F9&gt;=1,MID(D4,4,1),D4/100000))</f>
        <v>0</v>
      </c>
      <c r="G10" s="73">
        <f t="shared" si="1"/>
        <v>0</v>
      </c>
      <c r="H10" s="64">
        <f>IF(H8=0,0,IF(H9&gt;=1,MID(D4,3,1),D4/100000))</f>
        <v>0</v>
      </c>
      <c r="I10" s="73">
        <f t="shared" si="1"/>
        <v>0</v>
      </c>
      <c r="J10" s="64">
        <f>IF(J9=0,0,IF(J9&gt;=1,MID(D4,2,1),D4/100000))</f>
        <v>0</v>
      </c>
      <c r="K10" s="73">
        <f aca="true" t="shared" si="2" ref="K10:K15">VALUE(J10)</f>
        <v>0</v>
      </c>
      <c r="L10" s="76">
        <f>IF(D4&lt;=999999.99,ROUNDDOWN(D4/100000,0),0)</f>
        <v>0</v>
      </c>
      <c r="M10" s="72" t="str">
        <f>TEXT(L10,"0")</f>
        <v>0</v>
      </c>
      <c r="W10" s="71">
        <f t="shared" si="0"/>
        <v>0</v>
      </c>
      <c r="X10" s="64">
        <f>IF(W10=0,"",IF(AB12=100," cien",IF(W10=1," ciento",VLOOKUP(W10,$B$57:$D$65,3,FALSE))))</f>
      </c>
      <c r="Y10" s="64" t="s">
        <v>143</v>
      </c>
    </row>
    <row r="11" spans="5:25" ht="14.25">
      <c r="E11" s="64" t="s">
        <v>144</v>
      </c>
      <c r="F11" s="64">
        <f>IF(F7=0,0,IF(F10&gt;=1,MID(D4,5,1),D4/10000))</f>
        <v>0</v>
      </c>
      <c r="G11" s="73">
        <f t="shared" si="1"/>
        <v>0</v>
      </c>
      <c r="H11" s="64">
        <f>IF(H8=0,0,IF(H10&gt;=1,MID(D4,4,1),D4/10000))</f>
        <v>0</v>
      </c>
      <c r="I11" s="73">
        <f t="shared" si="1"/>
        <v>0</v>
      </c>
      <c r="J11" s="64">
        <f>IF(J9=0,0,IF(J10&gt;=1,MID(D4,3,1),D4/10000))</f>
        <v>0</v>
      </c>
      <c r="K11" s="73">
        <f t="shared" si="2"/>
        <v>0</v>
      </c>
      <c r="L11" s="64">
        <f>IF(L10=0,0,IF(L10&lt;&gt;0,MID(D4,2,1),D4/10000))</f>
        <v>0</v>
      </c>
      <c r="M11" s="73">
        <f>VALUE(L11)</f>
        <v>0</v>
      </c>
      <c r="N11" s="74">
        <f>IF(D4&lt;=99999.99,ROUNDDOWN(D4/10000,0),0)</f>
        <v>0</v>
      </c>
      <c r="O11" s="72" t="str">
        <f>TEXT(N11,"0")</f>
        <v>0</v>
      </c>
      <c r="W11" s="71">
        <f t="shared" si="0"/>
        <v>0</v>
      </c>
      <c r="X11" s="64">
        <f>IF(W11=0,"",IF(W11&gt;=3,VLOOKUP(W11,$B$49:$D$55,3,FALSE),IF(W11&lt;=2,VLOOKUP($Z$12,$C$19:$D$47,2,FALSE))))</f>
      </c>
      <c r="Y11" s="64">
        <f>IF(AB12=0,"",IF(AA12=W11," mil ",IF(Z12&gt;=30," y ","")))</f>
      </c>
    </row>
    <row r="12" spans="5:28" ht="14.25">
      <c r="E12" s="64" t="s">
        <v>145</v>
      </c>
      <c r="F12" s="64">
        <f>IF(F7=0,0,IF(F11&gt;=1,MID(D4,6,1),D4/1000))</f>
        <v>0</v>
      </c>
      <c r="G12" s="73">
        <f t="shared" si="1"/>
        <v>0</v>
      </c>
      <c r="H12" s="64">
        <f>IF(H8=0,0,IF(H11&gt;=1,MID(D4,5,1),D4/1000))</f>
        <v>0</v>
      </c>
      <c r="I12" s="73">
        <f t="shared" si="1"/>
        <v>0</v>
      </c>
      <c r="J12" s="64">
        <f>IF(J9=0,0,IF(J11&gt;=1,MID(D4,4,1),D4/1000))</f>
        <v>0</v>
      </c>
      <c r="K12" s="73">
        <f t="shared" si="2"/>
        <v>0</v>
      </c>
      <c r="L12" s="64">
        <f>IF(L10=0,0,IF(L11&gt;=1,MID(D4,3,1),D4/1000))</f>
        <v>0</v>
      </c>
      <c r="M12" s="73">
        <f>VALUE(L12)</f>
        <v>0</v>
      </c>
      <c r="N12" s="64">
        <f>IF(N11=0,0,IF(N11&gt;=1,MID(D4,2,1),D4/1000))</f>
        <v>0</v>
      </c>
      <c r="O12" s="73">
        <f>VALUE(N12)</f>
        <v>0</v>
      </c>
      <c r="P12" s="74">
        <f>IF(D4&lt;=9999.99,ROUNDDOWN(D4/1000,0),0)</f>
        <v>0</v>
      </c>
      <c r="Q12" s="72" t="str">
        <f>TEXT(P12,"0")</f>
        <v>0</v>
      </c>
      <c r="W12" s="71">
        <f t="shared" si="0"/>
        <v>0</v>
      </c>
      <c r="X12" s="64">
        <f>IF(W12=0,"",IF(Z12&lt;10,VLOOKUP(W12,$C$19:$D$27,2,FALSE),IF(Z12=21,"",IF(Z12=11,"",IF(W12=1,"un",IF(Z12&lt;=30,"",VLOOKUP(W12,$C$19:$D$27,2,FALSE)))))))</f>
      </c>
      <c r="Y12" s="64">
        <f>IF(AB12=0,"",IF(Y11=" mil ","",IF(AA12=0," mil ",IF(W12&lt;&gt;0," mil ",IF($Z$12&lt;30," mil ","")))))</f>
      </c>
      <c r="Z12" s="66">
        <f>+W11*10+W12</f>
        <v>0</v>
      </c>
      <c r="AA12" s="75">
        <f>+W11+W12</f>
        <v>0</v>
      </c>
      <c r="AB12" s="66">
        <f>+W10*100+W11*10+W12*1</f>
        <v>0</v>
      </c>
    </row>
    <row r="13" spans="5:25" ht="14.25">
      <c r="E13" s="64" t="s">
        <v>146</v>
      </c>
      <c r="F13" s="64">
        <f>IF(F7=0,0,IF(F12&gt;=1,MID(D4,7,1),D4/100))</f>
        <v>0</v>
      </c>
      <c r="G13" s="73">
        <f t="shared" si="1"/>
        <v>0</v>
      </c>
      <c r="H13" s="64">
        <f>IF(H8=0,0,IF(H12&gt;=1,MID(D4,6,1),D4/100))</f>
        <v>0</v>
      </c>
      <c r="I13" s="73">
        <f t="shared" si="1"/>
        <v>0</v>
      </c>
      <c r="J13" s="64">
        <f>IF(J9=0,0,IF(J12&gt;=1,MID(D4,5,1),D4/100))</f>
        <v>0</v>
      </c>
      <c r="K13" s="73">
        <f t="shared" si="2"/>
        <v>0</v>
      </c>
      <c r="L13" s="64">
        <f>IF(L10=0,0,IF(L12&gt;=1,MID(D4,4,1),D4/100))</f>
        <v>0</v>
      </c>
      <c r="M13" s="73">
        <f>VALUE(L13)</f>
        <v>0</v>
      </c>
      <c r="N13" s="64">
        <f>IF(N11=0,0,IF(N12&gt;=1,MID(D4,3,1),D4/100))</f>
        <v>0</v>
      </c>
      <c r="O13" s="73">
        <f>VALUE(N13)</f>
        <v>0</v>
      </c>
      <c r="P13" s="64">
        <f>IF(P12=0,0,IF(P12&gt;=1,MID(D4,2,1),D4/100))</f>
        <v>0</v>
      </c>
      <c r="Q13" s="73">
        <f>VALUE(P13)</f>
        <v>0</v>
      </c>
      <c r="R13" s="74">
        <f>IF(D4&lt;=999.99,ROUNDDOWN(D4/100,0),0)</f>
        <v>0</v>
      </c>
      <c r="S13" s="72" t="str">
        <f>TEXT(R13,"0")</f>
        <v>0</v>
      </c>
      <c r="W13" s="71">
        <f t="shared" si="0"/>
        <v>0</v>
      </c>
      <c r="X13" s="64">
        <f>IF(W13=0,"",IF(AA15=100,"cien",IF(W13=1,"ciento",VLOOKUP(W13,$B$57:$D$65,3,FALSE))))</f>
      </c>
      <c r="Y13" s="64">
        <f>IF(X13&lt;&gt;""," ","")</f>
      </c>
    </row>
    <row r="14" spans="5:25" ht="14.25">
      <c r="E14" s="64" t="s">
        <v>147</v>
      </c>
      <c r="F14" s="64">
        <f>IF(F7=0,0,IF(F13&gt;=1,MID(D4,8,1),D4/10))</f>
        <v>0</v>
      </c>
      <c r="G14" s="73">
        <f t="shared" si="1"/>
        <v>0</v>
      </c>
      <c r="H14" s="64">
        <f>IF(H8=0,0,IF(H13&gt;=1,MID(D4,7,1),D4/10))</f>
        <v>0</v>
      </c>
      <c r="I14" s="73">
        <f t="shared" si="1"/>
        <v>0</v>
      </c>
      <c r="J14" s="64">
        <f>IF(J9=0,0,IF(J13&gt;=1,MID(D4,6,1),D4/10))</f>
        <v>0</v>
      </c>
      <c r="K14" s="73">
        <f t="shared" si="2"/>
        <v>0</v>
      </c>
      <c r="L14" s="64">
        <f>IF(L10=0,0,IF(L13&gt;=1,MID(D4,5,1),D4/10))</f>
        <v>0</v>
      </c>
      <c r="M14" s="73">
        <f>VALUE(L14)</f>
        <v>0</v>
      </c>
      <c r="N14" s="64">
        <f>IF(N11=0,0,IF(N13&gt;=1,MID(D4,4,1),D4/10))</f>
        <v>0</v>
      </c>
      <c r="O14" s="73">
        <f>VALUE(N14)</f>
        <v>0</v>
      </c>
      <c r="P14" s="64">
        <f>IF(P12=0,0,IF(P13&gt;=1,MID(D4,3,1),D4/10))</f>
        <v>0</v>
      </c>
      <c r="Q14" s="73">
        <f>VALUE(P14)</f>
        <v>0</v>
      </c>
      <c r="R14" s="64">
        <f>IF(R13=0,0,IF(R13&lt;&gt;0,MID(D4,2,1),D4/10))</f>
        <v>0</v>
      </c>
      <c r="S14" s="73">
        <f>VALUE(R14)</f>
        <v>0</v>
      </c>
      <c r="T14" s="74">
        <f>IF(D4&lt;=99.99,ROUNDDOWN(D4/10,0),0)</f>
        <v>0</v>
      </c>
      <c r="U14" s="72" t="str">
        <f>TEXT(T14,"0")</f>
        <v>0</v>
      </c>
      <c r="W14" s="71">
        <f t="shared" si="0"/>
        <v>0</v>
      </c>
      <c r="X14" s="64">
        <f>IF(W14=0,"",IF(W14&gt;=3,VLOOKUP(W14,$B$49:$D$55,3,FALSE),IF(W14&lt;=2,VLOOKUP($Z$15,$C$19:$D$47,2,FALSE))))</f>
      </c>
      <c r="Y14" s="64">
        <f>IF(W14=0,"",IF(W15=0,"",IF(Z15&gt;=30," y ","")))</f>
      </c>
    </row>
    <row r="15" spans="5:27" ht="14.25">
      <c r="E15" s="64" t="s">
        <v>148</v>
      </c>
      <c r="F15" s="64">
        <f>IF(F7=0,0,IF(F14&gt;=1,MID(D4,9,1),D4/10))</f>
        <v>0</v>
      </c>
      <c r="G15" s="73">
        <f t="shared" si="1"/>
        <v>0</v>
      </c>
      <c r="H15" s="64">
        <f>IF(H8=0,0,IF(H14&gt;=1,MID(D4,8,1),D4/10))</f>
        <v>0</v>
      </c>
      <c r="I15" s="73">
        <f t="shared" si="1"/>
        <v>0</v>
      </c>
      <c r="J15" s="64">
        <f>IF(J9=0,0,IF(J14&gt;=1,MID(D4,7,1),D4/10))</f>
        <v>0</v>
      </c>
      <c r="K15" s="73">
        <f t="shared" si="2"/>
        <v>0</v>
      </c>
      <c r="L15" s="64">
        <f>IF(L10=0,0,IF(L14&gt;=1,MID(D4,6,1),D4/10))</f>
        <v>0</v>
      </c>
      <c r="M15" s="73">
        <f>VALUE(L15)</f>
        <v>0</v>
      </c>
      <c r="N15" s="64">
        <f>IF(N11=0,0,IF(N14&gt;=1,MID(D4,5,1),D4/10))</f>
        <v>0</v>
      </c>
      <c r="O15" s="73">
        <f>VALUE(N15)</f>
        <v>0</v>
      </c>
      <c r="P15" s="64">
        <f>IF(P12=0,0,IF(P14&gt;=1,MID(D4,4,1),D4/10))</f>
        <v>0</v>
      </c>
      <c r="Q15" s="73">
        <f>VALUE(P15)</f>
        <v>0</v>
      </c>
      <c r="R15" s="64">
        <f>IF(R13=0,0,IF(R14&gt;=1,MID(D4,3,1),D4/10))</f>
        <v>0</v>
      </c>
      <c r="S15" s="73">
        <f>VALUE(R15)</f>
        <v>0</v>
      </c>
      <c r="T15" s="64">
        <f>IF(T14=0,0,IF(T14&gt;=1,MID(D4,2,1),D4/1))</f>
        <v>0</v>
      </c>
      <c r="U15" s="73">
        <f>VALUE(T15)</f>
        <v>0</v>
      </c>
      <c r="V15" s="74">
        <f>IF(D4&lt;=9.99,ROUNDDOWN(D4/1,0),0)</f>
        <v>0</v>
      </c>
      <c r="W15" s="71">
        <f t="shared" si="0"/>
        <v>0</v>
      </c>
      <c r="X15" s="64" t="str">
        <f>IF(D4&lt;1,"CERO ",IF(W15=0,"",IF(Z15&lt;10,VLOOKUP(W15,$C$19:$D$27,2,FALSE),IF(Z15&lt;=30,"",VLOOKUP(W15,$C$19:$D$27,2,FALSE)))))</f>
        <v>CERO </v>
      </c>
      <c r="Z15" s="66">
        <f>+W14*10+W15</f>
        <v>0</v>
      </c>
      <c r="AA15" s="75">
        <f>+W13*100+W14*10+W15*1</f>
        <v>0</v>
      </c>
    </row>
    <row r="16" ht="14.25">
      <c r="X16" s="64" t="str">
        <f>TEXT(X15,"")</f>
        <v>CERO </v>
      </c>
    </row>
    <row r="19" spans="3:4" ht="14.25">
      <c r="C19" s="64">
        <v>1</v>
      </c>
      <c r="D19" s="64" t="s">
        <v>149</v>
      </c>
    </row>
    <row r="20" spans="3:4" ht="14.25">
      <c r="C20" s="64">
        <f>+C19+1</f>
        <v>2</v>
      </c>
      <c r="D20" s="64" t="s">
        <v>150</v>
      </c>
    </row>
    <row r="21" spans="3:4" ht="14.25">
      <c r="C21" s="64">
        <f aca="true" t="shared" si="3" ref="C21:C47">+C20+1</f>
        <v>3</v>
      </c>
      <c r="D21" s="64" t="s">
        <v>151</v>
      </c>
    </row>
    <row r="22" spans="3:4" ht="14.25">
      <c r="C22" s="64">
        <f t="shared" si="3"/>
        <v>4</v>
      </c>
      <c r="D22" s="64" t="s">
        <v>152</v>
      </c>
    </row>
    <row r="23" spans="3:4" ht="14.25">
      <c r="C23" s="64">
        <f t="shared" si="3"/>
        <v>5</v>
      </c>
      <c r="D23" s="64" t="s">
        <v>153</v>
      </c>
    </row>
    <row r="24" spans="3:4" ht="14.25">
      <c r="C24" s="64">
        <f t="shared" si="3"/>
        <v>6</v>
      </c>
      <c r="D24" s="64" t="s">
        <v>154</v>
      </c>
    </row>
    <row r="25" spans="3:4" ht="14.25">
      <c r="C25" s="64">
        <f t="shared" si="3"/>
        <v>7</v>
      </c>
      <c r="D25" s="64" t="s">
        <v>155</v>
      </c>
    </row>
    <row r="26" spans="3:4" ht="14.25">
      <c r="C26" s="64">
        <f t="shared" si="3"/>
        <v>8</v>
      </c>
      <c r="D26" s="64" t="s">
        <v>156</v>
      </c>
    </row>
    <row r="27" spans="3:4" ht="14.25">
      <c r="C27" s="64">
        <f t="shared" si="3"/>
        <v>9</v>
      </c>
      <c r="D27" s="64" t="s">
        <v>157</v>
      </c>
    </row>
    <row r="28" spans="3:4" ht="14.25">
      <c r="C28" s="64">
        <f t="shared" si="3"/>
        <v>10</v>
      </c>
      <c r="D28" s="64" t="s">
        <v>158</v>
      </c>
    </row>
    <row r="29" spans="3:4" ht="14.25">
      <c r="C29" s="64">
        <f t="shared" si="3"/>
        <v>11</v>
      </c>
      <c r="D29" s="64" t="s">
        <v>159</v>
      </c>
    </row>
    <row r="30" spans="3:4" ht="14.25">
      <c r="C30" s="64">
        <f t="shared" si="3"/>
        <v>12</v>
      </c>
      <c r="D30" s="64" t="s">
        <v>160</v>
      </c>
    </row>
    <row r="31" spans="3:4" ht="14.25">
      <c r="C31" s="64">
        <f t="shared" si="3"/>
        <v>13</v>
      </c>
      <c r="D31" s="64" t="s">
        <v>161</v>
      </c>
    </row>
    <row r="32" spans="3:4" ht="14.25">
      <c r="C32" s="64">
        <f t="shared" si="3"/>
        <v>14</v>
      </c>
      <c r="D32" s="64" t="s">
        <v>162</v>
      </c>
    </row>
    <row r="33" spans="3:4" ht="14.25">
      <c r="C33" s="64">
        <f t="shared" si="3"/>
        <v>15</v>
      </c>
      <c r="D33" s="64" t="s">
        <v>163</v>
      </c>
    </row>
    <row r="34" spans="3:4" ht="14.25">
      <c r="C34" s="64">
        <f t="shared" si="3"/>
        <v>16</v>
      </c>
      <c r="D34" s="64" t="s">
        <v>164</v>
      </c>
    </row>
    <row r="35" spans="3:4" ht="14.25">
      <c r="C35" s="64">
        <f t="shared" si="3"/>
        <v>17</v>
      </c>
      <c r="D35" s="64" t="s">
        <v>165</v>
      </c>
    </row>
    <row r="36" spans="3:4" ht="14.25">
      <c r="C36" s="64">
        <f t="shared" si="3"/>
        <v>18</v>
      </c>
      <c r="D36" s="64" t="s">
        <v>166</v>
      </c>
    </row>
    <row r="37" spans="3:4" ht="14.25">
      <c r="C37" s="64">
        <f t="shared" si="3"/>
        <v>19</v>
      </c>
      <c r="D37" s="64" t="s">
        <v>167</v>
      </c>
    </row>
    <row r="38" spans="3:4" ht="14.25">
      <c r="C38" s="64">
        <f t="shared" si="3"/>
        <v>20</v>
      </c>
      <c r="D38" s="64" t="s">
        <v>168</v>
      </c>
    </row>
    <row r="39" spans="3:4" ht="14.25">
      <c r="C39" s="64">
        <f t="shared" si="3"/>
        <v>21</v>
      </c>
      <c r="D39" s="64" t="s">
        <v>169</v>
      </c>
    </row>
    <row r="40" spans="3:4" ht="14.25">
      <c r="C40" s="64">
        <f t="shared" si="3"/>
        <v>22</v>
      </c>
      <c r="D40" s="64" t="s">
        <v>170</v>
      </c>
    </row>
    <row r="41" spans="3:4" ht="14.25">
      <c r="C41" s="64">
        <f t="shared" si="3"/>
        <v>23</v>
      </c>
      <c r="D41" s="64" t="s">
        <v>171</v>
      </c>
    </row>
    <row r="42" spans="3:4" ht="14.25">
      <c r="C42" s="64">
        <f t="shared" si="3"/>
        <v>24</v>
      </c>
      <c r="D42" s="64" t="s">
        <v>172</v>
      </c>
    </row>
    <row r="43" spans="3:4" ht="14.25">
      <c r="C43" s="64">
        <f t="shared" si="3"/>
        <v>25</v>
      </c>
      <c r="D43" s="64" t="s">
        <v>173</v>
      </c>
    </row>
    <row r="44" spans="3:4" ht="14.25">
      <c r="C44" s="64">
        <f t="shared" si="3"/>
        <v>26</v>
      </c>
      <c r="D44" s="64" t="s">
        <v>174</v>
      </c>
    </row>
    <row r="45" spans="3:4" ht="14.25">
      <c r="C45" s="64">
        <f t="shared" si="3"/>
        <v>27</v>
      </c>
      <c r="D45" s="64" t="s">
        <v>175</v>
      </c>
    </row>
    <row r="46" spans="3:4" ht="14.25">
      <c r="C46" s="64">
        <f t="shared" si="3"/>
        <v>28</v>
      </c>
      <c r="D46" s="64" t="s">
        <v>176</v>
      </c>
    </row>
    <row r="47" spans="3:4" ht="14.25">
      <c r="C47" s="64">
        <f t="shared" si="3"/>
        <v>29</v>
      </c>
      <c r="D47" s="64" t="s">
        <v>177</v>
      </c>
    </row>
    <row r="49" spans="2:4" ht="14.25">
      <c r="B49" s="64">
        <v>3</v>
      </c>
      <c r="C49" s="64">
        <v>30</v>
      </c>
      <c r="D49" s="64" t="s">
        <v>178</v>
      </c>
    </row>
    <row r="50" spans="2:4" ht="14.25">
      <c r="B50" s="64">
        <v>4</v>
      </c>
      <c r="C50" s="64">
        <v>40</v>
      </c>
      <c r="D50" s="64" t="s">
        <v>179</v>
      </c>
    </row>
    <row r="51" spans="2:4" ht="14.25">
      <c r="B51" s="64">
        <v>5</v>
      </c>
      <c r="C51" s="64">
        <v>50</v>
      </c>
      <c r="D51" s="64" t="s">
        <v>180</v>
      </c>
    </row>
    <row r="52" spans="2:4" ht="14.25">
      <c r="B52" s="64">
        <v>6</v>
      </c>
      <c r="C52" s="64">
        <v>60</v>
      </c>
      <c r="D52" s="64" t="s">
        <v>181</v>
      </c>
    </row>
    <row r="53" spans="2:4" ht="14.25">
      <c r="B53" s="64">
        <v>7</v>
      </c>
      <c r="C53" s="64">
        <v>70</v>
      </c>
      <c r="D53" s="64" t="s">
        <v>182</v>
      </c>
    </row>
    <row r="54" spans="2:4" ht="14.25">
      <c r="B54" s="64">
        <v>8</v>
      </c>
      <c r="C54" s="64">
        <v>80</v>
      </c>
      <c r="D54" s="64" t="s">
        <v>183</v>
      </c>
    </row>
    <row r="55" spans="2:4" ht="14.25">
      <c r="B55" s="64">
        <v>9</v>
      </c>
      <c r="C55" s="64">
        <v>90</v>
      </c>
      <c r="D55" s="64" t="s">
        <v>184</v>
      </c>
    </row>
    <row r="57" spans="2:4" ht="14.25">
      <c r="B57" s="64">
        <v>1</v>
      </c>
      <c r="C57" s="64">
        <v>100</v>
      </c>
      <c r="D57" s="64" t="s">
        <v>185</v>
      </c>
    </row>
    <row r="58" spans="2:4" ht="14.25">
      <c r="B58" s="64">
        <v>2</v>
      </c>
      <c r="C58" s="64">
        <v>200</v>
      </c>
      <c r="D58" s="64" t="s">
        <v>186</v>
      </c>
    </row>
    <row r="59" spans="2:4" ht="14.25">
      <c r="B59" s="64">
        <v>3</v>
      </c>
      <c r="C59" s="64">
        <v>300</v>
      </c>
      <c r="D59" s="64" t="s">
        <v>187</v>
      </c>
    </row>
    <row r="60" spans="2:4" ht="14.25">
      <c r="B60" s="64">
        <v>4</v>
      </c>
      <c r="C60" s="64">
        <v>400</v>
      </c>
      <c r="D60" s="64" t="s">
        <v>188</v>
      </c>
    </row>
    <row r="61" spans="2:4" ht="14.25">
      <c r="B61" s="64">
        <v>5</v>
      </c>
      <c r="C61" s="64">
        <v>500</v>
      </c>
      <c r="D61" s="64" t="s">
        <v>189</v>
      </c>
    </row>
    <row r="62" spans="2:4" ht="14.25">
      <c r="B62" s="64">
        <v>6</v>
      </c>
      <c r="C62" s="64">
        <v>600</v>
      </c>
      <c r="D62" s="64" t="s">
        <v>190</v>
      </c>
    </row>
    <row r="63" spans="2:4" ht="14.25">
      <c r="B63" s="64">
        <v>7</v>
      </c>
      <c r="C63" s="64">
        <v>700</v>
      </c>
      <c r="D63" s="64" t="s">
        <v>191</v>
      </c>
    </row>
    <row r="64" spans="2:4" ht="14.25">
      <c r="B64" s="64">
        <v>8</v>
      </c>
      <c r="C64" s="64">
        <v>800</v>
      </c>
      <c r="D64" s="64" t="s">
        <v>192</v>
      </c>
    </row>
    <row r="65" spans="2:4" ht="14.25">
      <c r="B65" s="64">
        <v>9</v>
      </c>
      <c r="C65" s="64">
        <v>900</v>
      </c>
      <c r="D65" s="64" t="s">
        <v>193</v>
      </c>
    </row>
    <row r="66" spans="3:4" ht="14.25">
      <c r="C66" s="64">
        <v>1000</v>
      </c>
      <c r="D66" s="64" t="s">
        <v>194</v>
      </c>
    </row>
  </sheetData>
  <sheetProtection/>
  <mergeCells count="1">
    <mergeCell ref="E4:W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ITESP</cp:lastModifiedBy>
  <cp:lastPrinted>2013-04-11T13:41:56Z</cp:lastPrinted>
  <dcterms:created xsi:type="dcterms:W3CDTF">2008-12-08T01:16:13Z</dcterms:created>
  <dcterms:modified xsi:type="dcterms:W3CDTF">2013-06-06T07:36:17Z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