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65" windowWidth="28275" windowHeight="12240" activeTab="1"/>
  </bookViews>
  <sheets>
    <sheet name="Nueva" sheetId="7" r:id="rId1"/>
    <sheet name="2-17 1-2736" sheetId="5" r:id="rId2"/>
    <sheet name="Orden de Proceso (3)" sheetId="4" state="hidden" r:id="rId3"/>
    <sheet name="Hoja1" sheetId="1" state="hidden" r:id="rId4"/>
    <sheet name="Hoja2" sheetId="2" state="hidden" r:id="rId5"/>
    <sheet name="Hoja3" sheetId="3" state="hidden" r:id="rId6"/>
  </sheets>
  <externalReferences>
    <externalReference r:id="rId7"/>
    <externalReference r:id="rId8"/>
    <externalReference r:id="rId9"/>
  </externalReferences>
  <definedNames>
    <definedName name="Almacenistas" localSheetId="1">[1]Parametros!$B$30:$B$31</definedName>
    <definedName name="Almacenistas" localSheetId="0">[1]Parametros!$B$30:$B$31</definedName>
    <definedName name="Almacenistas" localSheetId="2">[1]Parametros!$B$30:$B$31</definedName>
    <definedName name="Almacenistas">[2]Parametros!$B$30:$B$31</definedName>
    <definedName name="_xlnm.Print_Area" localSheetId="1">'2-17 1-2736'!$A$1:$Y$56</definedName>
    <definedName name="_xlnm.Print_Area" localSheetId="0">Nueva!$A$1:$Y$56</definedName>
    <definedName name="_xlnm.Print_Area" localSheetId="2">'Orden de Proceso (3)'!$A$1:$Y$50</definedName>
    <definedName name="BelcaLinea" localSheetId="1">[1]Parametros!$S$60:$U$68</definedName>
    <definedName name="BelcaLinea" localSheetId="0">[1]Parametros!$S$60:$U$68</definedName>
    <definedName name="BelcaLinea" localSheetId="2">[1]Parametros!$S$60:$U$68</definedName>
    <definedName name="BelcaLinea">[2]Parametros!$S$60:$U$68</definedName>
    <definedName name="BOPP" localSheetId="1">[1]Parametros!$T$16:$V$22</definedName>
    <definedName name="BOPP" localSheetId="0">[1]Parametros!$T$16:$V$22</definedName>
    <definedName name="BOPP" localSheetId="2">[1]Parametros!$T$16:$V$22</definedName>
    <definedName name="BOPP">[2]Parametros!$T$16:$V$22</definedName>
    <definedName name="DescripcionBOPP" localSheetId="1">[1]Parametros!$T$17:$T$22</definedName>
    <definedName name="DescripcionBOPP" localSheetId="0">[1]Parametros!$T$17:$T$22</definedName>
    <definedName name="DescripcionBOPP" localSheetId="2">[1]Parametros!$T$17:$T$22</definedName>
    <definedName name="DescripcionBOPP">[2]Parametros!$T$17:$T$22</definedName>
    <definedName name="DesEtiqueta" localSheetId="1">[1]Parametros!$T$43:$T$44</definedName>
    <definedName name="DesEtiqueta" localSheetId="0">[1]Parametros!$T$43:$T$44</definedName>
    <definedName name="DesEtiqueta" localSheetId="2">[1]Parametros!$T$43:$T$44</definedName>
    <definedName name="DesEtiqueta">[2]Parametros!$T$43:$T$44</definedName>
    <definedName name="DesTpo" localSheetId="1">[1]Parametros!$T$3:$T$5</definedName>
    <definedName name="DesTpo" localSheetId="0">[1]Parametros!$T$3:$T$5</definedName>
    <definedName name="DesTpo" localSheetId="2">[1]Parametros!$T$3:$T$5</definedName>
    <definedName name="DesTpo">[2]Parametros!$T$3:$T$5</definedName>
    <definedName name="DesTpoMaterial" localSheetId="1">[1]Parametros!$T$35:$W$38</definedName>
    <definedName name="DesTpoMaterial" localSheetId="0">[1]Parametros!$T$35:$W$38</definedName>
    <definedName name="DesTpoMaterial" localSheetId="2">[1]Parametros!$T$35:$W$38</definedName>
    <definedName name="DesTpoMaterial">[2]Parametros!$T$35:$W$38</definedName>
    <definedName name="DesTurno" localSheetId="1">[1]Parametros!$T$9:$T$13</definedName>
    <definedName name="DesTurno" localSheetId="0">[1]Parametros!$T$9:$T$13</definedName>
    <definedName name="DesTurno" localSheetId="2">[1]Parametros!$T$9:$T$13</definedName>
    <definedName name="DesTurno">[2]Parametros!$T$9:$T$13</definedName>
    <definedName name="EquipoBelcaKelpex" localSheetId="1">[1]Parametros!$B$22:$L$25</definedName>
    <definedName name="EquipoBelcaKelpex" localSheetId="0">[1]Parametros!$B$22:$L$25</definedName>
    <definedName name="EquipoBelcaKelpex" localSheetId="2">[1]Parametros!$B$22:$L$25</definedName>
    <definedName name="EquipoBelcaKelpex">[2]Parametros!$B$22:$L$25</definedName>
    <definedName name="ImpresoresEtiqueta" localSheetId="1">[1]Parametros!$B$13:$G$17</definedName>
    <definedName name="ImpresoresEtiqueta" localSheetId="0">[1]Parametros!$B$13:$G$17</definedName>
    <definedName name="ImpresoresEtiqueta" localSheetId="2">[1]Parametros!$B$13:$G$17</definedName>
    <definedName name="ImpresoresEtiqueta">[2]Parametros!$B$13:$G$17</definedName>
    <definedName name="Kelpexlinea" localSheetId="1">[1]Parametros!$S$48:$U$56</definedName>
    <definedName name="Kelpexlinea" localSheetId="0">[1]Parametros!$S$48:$U$56</definedName>
    <definedName name="Kelpexlinea" localSheetId="2">[1]Parametros!$S$48:$U$56</definedName>
    <definedName name="Kelpexlinea">[2]Parametros!$S$48:$U$56</definedName>
    <definedName name="NomOpeEquipo" localSheetId="1">[1]Parametros!$B$22:$B$25</definedName>
    <definedName name="NomOpeEquipo" localSheetId="0">[1]Parametros!$B$22:$B$25</definedName>
    <definedName name="NomOpeEquipo" localSheetId="2">[1]Parametros!$B$22:$B$25</definedName>
    <definedName name="NomOpeEquipo">[2]Parametros!$B$22:$B$25</definedName>
    <definedName name="NomOpeFlexo" localSheetId="1">[1]Parametros!$B$4:$B$9</definedName>
    <definedName name="NomOpeFlexo" localSheetId="0">[1]Parametros!$B$4:$B$9</definedName>
    <definedName name="NomOpeFlexo" localSheetId="2">[1]Parametros!$B$4:$B$9</definedName>
    <definedName name="NomOpeFlexo">[2]Parametros!$B$4:$B$9</definedName>
    <definedName name="NomOpeZebra" localSheetId="1">[1]Parametros!$B$14:$B$17</definedName>
    <definedName name="NomOpeZebra" localSheetId="0">[1]Parametros!$B$14:$B$17</definedName>
    <definedName name="NomOpeZebra" localSheetId="2">[1]Parametros!$B$14:$B$17</definedName>
    <definedName name="NomOpeZebra">[2]Parametros!$B$14:$B$17</definedName>
    <definedName name="NumeroRoles" localSheetId="1">[1]Parametros!$S$71:$T$72</definedName>
    <definedName name="NumeroRoles" localSheetId="0">[1]Parametros!$S$71:$T$72</definedName>
    <definedName name="NumeroRoles" localSheetId="2">[1]Parametros!$S$71:$T$72</definedName>
    <definedName name="NumeroRoles">[2]Parametros!$S$71:$T$72</definedName>
    <definedName name="OperadorFlexo" localSheetId="1">[1]Parametros!$B$3:$Q$9</definedName>
    <definedName name="OperadorFlexo" localSheetId="0">[1]Parametros!$B$3:$Q$9</definedName>
    <definedName name="OperadorFlexo" localSheetId="2">[1]Parametros!$B$3:$Q$9</definedName>
    <definedName name="OperadorFlexo">[2]Parametros!$B$3:$Q$9</definedName>
    <definedName name="Rolles" localSheetId="1">[1]Parametros!$S$71:$S$72</definedName>
    <definedName name="Rolles" localSheetId="0">[1]Parametros!$S$71:$S$72</definedName>
    <definedName name="Rolles" localSheetId="2">[1]Parametros!$S$71:$S$72</definedName>
    <definedName name="Rolles">[2]Parametros!$S$71:$S$72</definedName>
    <definedName name="TamañoEtiqueta" localSheetId="1">[1]Parametros!$T$43:$X$44</definedName>
    <definedName name="TamañoEtiqueta" localSheetId="0">[1]Parametros!$T$43:$X$44</definedName>
    <definedName name="TamañoEtiqueta" localSheetId="2">[1]Parametros!$T$43:$X$44</definedName>
    <definedName name="TamañoEtiqueta">[2]Parametros!$T$43:$X$44</definedName>
    <definedName name="Temperaturas" localSheetId="1">[1]Parametros!$T$2:$Y$5</definedName>
    <definedName name="Temperaturas" localSheetId="0">[1]Parametros!$T$2:$Y$5</definedName>
    <definedName name="Temperaturas" localSheetId="2">[1]Parametros!$T$2:$Y$5</definedName>
    <definedName name="Temperaturas">[2]Parametros!$T$2:$Y$5</definedName>
    <definedName name="Turnos" localSheetId="1">[1]Parametros!$T$8:$V$13</definedName>
    <definedName name="Turnos" localSheetId="0">[1]Parametros!$T$8:$V$13</definedName>
    <definedName name="Turnos" localSheetId="2">[1]Parametros!$T$8:$V$13</definedName>
    <definedName name="Turnos">[2]Parametros!$T$8:$V$13</definedName>
  </definedNames>
  <calcPr calcId="144525"/>
</workbook>
</file>

<file path=xl/calcChain.xml><?xml version="1.0" encoding="utf-8"?>
<calcChain xmlns="http://schemas.openxmlformats.org/spreadsheetml/2006/main">
  <c r="U23" i="5" l="1"/>
  <c r="U24" i="7" l="1"/>
  <c r="Z24" i="7" l="1"/>
  <c r="J21" i="7"/>
  <c r="F21" i="7"/>
  <c r="H21" i="7"/>
  <c r="B21" i="7"/>
  <c r="A21" i="7"/>
  <c r="J6" i="5"/>
  <c r="A9" i="5"/>
  <c r="N9" i="5"/>
  <c r="A12" i="5"/>
  <c r="N12" i="5"/>
  <c r="A20" i="5"/>
  <c r="A32" i="5" s="1"/>
  <c r="B20" i="5"/>
  <c r="F20" i="5"/>
  <c r="F32" i="5" s="1"/>
  <c r="Q23" i="5" s="1"/>
  <c r="H20" i="5"/>
  <c r="J20" i="5"/>
  <c r="Q25" i="5"/>
  <c r="B33" i="5"/>
  <c r="J33" i="5"/>
  <c r="A34" i="5"/>
  <c r="B34" i="5"/>
  <c r="J34" i="5"/>
  <c r="A35" i="5"/>
  <c r="B35" i="5"/>
  <c r="J35" i="5"/>
  <c r="B36" i="5"/>
  <c r="J36" i="5"/>
  <c r="B37" i="5"/>
  <c r="J37" i="5"/>
  <c r="B38" i="5"/>
  <c r="J38" i="5"/>
  <c r="A39" i="5"/>
  <c r="B39" i="5"/>
  <c r="J39" i="5"/>
  <c r="H32" i="5" l="1"/>
  <c r="Q21" i="5" l="1"/>
  <c r="Q22" i="5"/>
  <c r="Q24" i="5"/>
  <c r="J39" i="7" l="1"/>
  <c r="B39" i="7"/>
  <c r="A39" i="7"/>
  <c r="J38" i="7"/>
  <c r="B38" i="7"/>
  <c r="J37" i="7"/>
  <c r="B37" i="7"/>
  <c r="J36" i="7"/>
  <c r="B36" i="7"/>
  <c r="J35" i="7"/>
  <c r="B35" i="7"/>
  <c r="A35" i="7"/>
  <c r="J34" i="7"/>
  <c r="B34" i="7"/>
  <c r="A34" i="7"/>
  <c r="J33" i="7"/>
  <c r="B33" i="7"/>
  <c r="J20" i="7"/>
  <c r="H20" i="7"/>
  <c r="F20" i="7"/>
  <c r="B20" i="7"/>
  <c r="A20" i="7"/>
  <c r="N12" i="7"/>
  <c r="A12" i="7"/>
  <c r="N9" i="7"/>
  <c r="A9" i="7"/>
  <c r="J6" i="7"/>
  <c r="H32" i="7" l="1"/>
  <c r="Q26" i="7" s="1"/>
  <c r="U26" i="7" s="1"/>
  <c r="A32" i="7"/>
  <c r="F32" i="7"/>
  <c r="Q23" i="7" s="1"/>
  <c r="U23" i="7" l="1"/>
  <c r="Z23" i="7" s="1"/>
  <c r="Q21" i="7"/>
  <c r="Q24" i="7"/>
  <c r="Q22" i="7"/>
  <c r="Q25" i="7" l="1"/>
  <c r="U25" i="7" s="1"/>
  <c r="Z25" i="7" s="1"/>
  <c r="U21" i="7"/>
  <c r="Z21" i="7" s="1"/>
  <c r="U22" i="7"/>
  <c r="Z22" i="7" s="1"/>
  <c r="J34" i="4"/>
  <c r="B34" i="4"/>
  <c r="A34" i="4"/>
  <c r="J33" i="4"/>
  <c r="B33" i="4"/>
  <c r="J32" i="4"/>
  <c r="B32" i="4"/>
  <c r="J31" i="4"/>
  <c r="B31" i="4"/>
  <c r="J30" i="4"/>
  <c r="B30" i="4"/>
  <c r="A30" i="4"/>
  <c r="J29" i="4"/>
  <c r="B29" i="4"/>
  <c r="A29" i="4"/>
  <c r="J28" i="4"/>
  <c r="B28" i="4"/>
  <c r="M24" i="4"/>
  <c r="J21" i="4"/>
  <c r="H21" i="4"/>
  <c r="F21" i="4"/>
  <c r="B21" i="4"/>
  <c r="A21" i="4"/>
  <c r="J20" i="4"/>
  <c r="H20" i="4"/>
  <c r="F20" i="4"/>
  <c r="B20" i="4"/>
  <c r="A20" i="4"/>
  <c r="N12" i="4"/>
  <c r="A12" i="4"/>
  <c r="N9" i="4"/>
  <c r="A9" i="4"/>
  <c r="A27" i="4" l="1"/>
  <c r="H27" i="4"/>
  <c r="M23" i="4" s="1"/>
  <c r="F27" i="4"/>
  <c r="M22" i="4" s="1"/>
  <c r="M20" i="4" l="1"/>
  <c r="R25" i="4" s="1"/>
  <c r="M21" i="4"/>
  <c r="A33" i="5" l="1"/>
  <c r="A33" i="7"/>
  <c r="A28" i="4"/>
  <c r="S6" i="5"/>
  <c r="W6" i="5" s="1"/>
  <c r="S6" i="7"/>
  <c r="W6" i="7" s="1"/>
  <c r="S6" i="4"/>
  <c r="W6" i="4" s="1"/>
  <c r="A36" i="5" l="1"/>
  <c r="A36" i="7"/>
  <c r="A31" i="4"/>
  <c r="A37" i="5"/>
  <c r="A37" i="7"/>
  <c r="A32" i="4"/>
  <c r="A38" i="5"/>
  <c r="A38" i="7"/>
  <c r="A33" i="4"/>
</calcChain>
</file>

<file path=xl/comments1.xml><?xml version="1.0" encoding="utf-8"?>
<comments xmlns="http://schemas.openxmlformats.org/spreadsheetml/2006/main">
  <authors>
    <author>Retail</author>
  </authors>
  <commentList>
    <comment ref="S25" authorId="0">
      <text>
        <r>
          <rPr>
            <b/>
            <sz val="9"/>
            <color indexed="81"/>
            <rFont val="Tahoma"/>
            <family val="2"/>
          </rPr>
          <t>Retail:
6.20 es Variable a 6.25</t>
        </r>
      </text>
    </comment>
  </commentList>
</comments>
</file>

<file path=xl/sharedStrings.xml><?xml version="1.0" encoding="utf-8"?>
<sst xmlns="http://schemas.openxmlformats.org/spreadsheetml/2006/main" count="173" uniqueCount="64">
  <si>
    <t>Datos de Orden de Trabajo</t>
  </si>
  <si>
    <t>Fecha Elaboración</t>
  </si>
  <si>
    <t>Fecha Envio</t>
  </si>
  <si>
    <t>OP</t>
  </si>
  <si>
    <t>Cot</t>
  </si>
  <si>
    <t>No. Cte</t>
  </si>
  <si>
    <t>Consecutivo</t>
  </si>
  <si>
    <t>Mes</t>
  </si>
  <si>
    <t>Año</t>
  </si>
  <si>
    <t>No. De Cotizacion</t>
  </si>
  <si>
    <t>Dia</t>
  </si>
  <si>
    <t>Nombre del Cliente</t>
  </si>
  <si>
    <t>Nombre del Proyecto</t>
  </si>
  <si>
    <t>Nombre del Contacto</t>
  </si>
  <si>
    <t>Lugar de Envío</t>
  </si>
  <si>
    <t>Descripcion</t>
  </si>
  <si>
    <t>Cant.</t>
  </si>
  <si>
    <t>Especificaciones</t>
  </si>
  <si>
    <t>Material a Utilizar</t>
  </si>
  <si>
    <t>Ancho</t>
  </si>
  <si>
    <t>Alto</t>
  </si>
  <si>
    <t>Color</t>
  </si>
  <si>
    <t>Total ML</t>
  </si>
  <si>
    <t>Barra</t>
  </si>
  <si>
    <t>Pedaceria</t>
  </si>
  <si>
    <t>Pull</t>
  </si>
  <si>
    <t>Hous</t>
  </si>
  <si>
    <t>Track</t>
  </si>
  <si>
    <t>Malla/Tubo</t>
  </si>
  <si>
    <t>REGISTRO</t>
  </si>
  <si>
    <t>Marco Fijo</t>
  </si>
  <si>
    <t>Merma</t>
  </si>
  <si>
    <t>Pull Down</t>
  </si>
  <si>
    <t>Housing</t>
  </si>
  <si>
    <t>Observaciones</t>
  </si>
  <si>
    <t>Descripción del Proceso</t>
  </si>
  <si>
    <t>* Fabricar el producto de acuerdo a las especificaciones del cliente.
* Someter al producto a las norma de calidad establecidas.
* Empacar el producto y complementos adecuadamente.
* Envio
* Registrar Sobrante de material correctamente.
* Reportar cualquier anomalia durante el proceso.</t>
  </si>
  <si>
    <t>MIRAGE MEXICO</t>
  </si>
  <si>
    <t>Orden de Producción</t>
  </si>
  <si>
    <t>B</t>
  </si>
  <si>
    <t>P</t>
  </si>
  <si>
    <t>Resto</t>
  </si>
  <si>
    <t>Perfil</t>
  </si>
  <si>
    <t>ML</t>
  </si>
  <si>
    <t>Cant</t>
  </si>
  <si>
    <t>N° Paq</t>
  </si>
  <si>
    <t>Tipo</t>
  </si>
  <si>
    <t>Guia</t>
  </si>
  <si>
    <t>Chofer</t>
  </si>
  <si>
    <t>Trasporte</t>
  </si>
  <si>
    <t>Pz x Pq</t>
  </si>
  <si>
    <t>Packing _List</t>
  </si>
  <si>
    <t xml:space="preserve">Registro </t>
  </si>
  <si>
    <t>°</t>
  </si>
  <si>
    <t>Tubo</t>
  </si>
  <si>
    <t>Malla</t>
  </si>
  <si>
    <t>Responsable</t>
  </si>
  <si>
    <t>Peso</t>
  </si>
  <si>
    <t>Medida</t>
  </si>
  <si>
    <t>Envio</t>
  </si>
  <si>
    <t>Destino</t>
  </si>
  <si>
    <t>N° Guia</t>
  </si>
  <si>
    <t>Partida</t>
  </si>
  <si>
    <t>Arribo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</si>
</sst>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0"/>
    <numFmt numFmtId="165" formatCode="00"/>
    <numFmt numFmtId="166" formatCode="0000"/>
    <numFmt numFmtId="167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8"/>
      <color rgb="FFFFFF00"/>
      <name val="Tahoma"/>
      <family val="2"/>
    </font>
    <font>
      <b/>
      <sz val="9"/>
      <color rgb="FFFFFF00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9"/>
      <color theme="4"/>
      <name val="Tahoma"/>
      <family val="2"/>
    </font>
    <font>
      <b/>
      <sz val="8"/>
      <color theme="1"/>
      <name val="Tahoma"/>
      <family val="2"/>
    </font>
    <font>
      <sz val="14"/>
      <color theme="1"/>
      <name val="Tahoma"/>
      <family val="2"/>
    </font>
    <font>
      <sz val="9"/>
      <color theme="4"/>
      <name val="Tahoma"/>
      <family val="2"/>
    </font>
    <font>
      <sz val="8"/>
      <color rgb="FFFFFF00"/>
      <name val="Tahoma"/>
      <family val="2"/>
    </font>
    <font>
      <sz val="20"/>
      <color rgb="FF0070C0"/>
      <name val="Calibri"/>
      <family val="2"/>
      <scheme val="minor"/>
    </font>
    <font>
      <sz val="16"/>
      <name val="Calibri"/>
      <family val="2"/>
      <scheme val="minor"/>
    </font>
    <font>
      <b/>
      <sz val="9"/>
      <color theme="1"/>
      <name val="Tahoma"/>
      <family val="2"/>
    </font>
    <font>
      <b/>
      <sz val="7"/>
      <color theme="1"/>
      <name val="Tahoma"/>
      <family val="2"/>
    </font>
    <font>
      <b/>
      <sz val="8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165" fontId="6" fillId="0" borderId="1" xfId="0" quotePrefix="1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Protection="1">
      <protection locked="0"/>
    </xf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8" fillId="0" borderId="1" xfId="0" applyFont="1" applyBorder="1" applyAlignment="1" applyProtection="1">
      <alignment horizontal="left"/>
    </xf>
    <xf numFmtId="0" fontId="10" fillId="0" borderId="1" xfId="0" applyFont="1" applyBorder="1" applyProtection="1"/>
    <xf numFmtId="0" fontId="8" fillId="0" borderId="1" xfId="0" applyFont="1" applyBorder="1" applyAlignment="1" applyProtection="1">
      <alignment horizontal="center"/>
    </xf>
    <xf numFmtId="0" fontId="8" fillId="0" borderId="1" xfId="0" applyFont="1" applyBorder="1" applyProtection="1"/>
    <xf numFmtId="0" fontId="6" fillId="0" borderId="2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center"/>
    </xf>
    <xf numFmtId="0" fontId="6" fillId="0" borderId="2" xfId="0" applyFont="1" applyBorder="1" applyProtection="1"/>
    <xf numFmtId="0" fontId="6" fillId="0" borderId="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left"/>
    </xf>
    <xf numFmtId="0" fontId="7" fillId="0" borderId="18" xfId="0" applyFont="1" applyBorder="1" applyAlignment="1" applyProtection="1">
      <protection locked="0"/>
    </xf>
    <xf numFmtId="0" fontId="7" fillId="0" borderId="19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7" fillId="0" borderId="20" xfId="0" applyFont="1" applyBorder="1" applyAlignment="1" applyProtection="1">
      <protection locked="0"/>
    </xf>
    <xf numFmtId="20" fontId="7" fillId="0" borderId="21" xfId="0" applyNumberFormat="1" applyFont="1" applyBorder="1" applyAlignment="1" applyProtection="1">
      <protection locked="0"/>
    </xf>
    <xf numFmtId="2" fontId="8" fillId="0" borderId="1" xfId="0" applyNumberFormat="1" applyFont="1" applyBorder="1" applyProtection="1"/>
    <xf numFmtId="0" fontId="7" fillId="0" borderId="21" xfId="0" applyFont="1" applyBorder="1" applyAlignment="1" applyProtection="1">
      <protection locked="0"/>
    </xf>
    <xf numFmtId="0" fontId="7" fillId="0" borderId="22" xfId="0" applyFont="1" applyBorder="1" applyAlignment="1" applyProtection="1">
      <protection locked="0"/>
    </xf>
    <xf numFmtId="0" fontId="7" fillId="0" borderId="23" xfId="0" applyFont="1" applyBorder="1" applyAlignment="1" applyProtection="1">
      <protection locked="0"/>
    </xf>
    <xf numFmtId="0" fontId="11" fillId="3" borderId="3" xfId="0" applyFont="1" applyFill="1" applyBorder="1" applyAlignment="1" applyProtection="1"/>
    <xf numFmtId="0" fontId="14" fillId="3" borderId="4" xfId="0" applyFont="1" applyFill="1" applyBorder="1" applyAlignment="1" applyProtection="1"/>
    <xf numFmtId="0" fontId="14" fillId="3" borderId="29" xfId="0" applyFont="1" applyFill="1" applyBorder="1" applyAlignment="1" applyProtection="1"/>
    <xf numFmtId="0" fontId="6" fillId="0" borderId="1" xfId="0" applyFont="1" applyBorder="1" applyProtection="1"/>
    <xf numFmtId="0" fontId="12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Protection="1">
      <protection locked="0"/>
    </xf>
    <xf numFmtId="0" fontId="9" fillId="4" borderId="1" xfId="0" applyFont="1" applyFill="1" applyBorder="1" applyAlignment="1" applyProtection="1"/>
    <xf numFmtId="0" fontId="7" fillId="0" borderId="1" xfId="0" applyFont="1" applyBorder="1" applyAlignment="1" applyProtection="1">
      <protection locked="0"/>
    </xf>
    <xf numFmtId="20" fontId="7" fillId="0" borderId="1" xfId="0" applyNumberFormat="1" applyFont="1" applyBorder="1" applyAlignment="1" applyProtection="1">
      <protection locked="0"/>
    </xf>
    <xf numFmtId="0" fontId="9" fillId="4" borderId="3" xfId="0" applyFont="1" applyFill="1" applyBorder="1" applyAlignment="1" applyProtection="1"/>
    <xf numFmtId="0" fontId="8" fillId="0" borderId="3" xfId="0" applyFont="1" applyBorder="1" applyProtection="1"/>
    <xf numFmtId="0" fontId="6" fillId="0" borderId="1" xfId="0" applyFont="1" applyBorder="1" applyAlignment="1" applyProtection="1">
      <alignment horizontal="left"/>
    </xf>
    <xf numFmtId="0" fontId="5" fillId="3" borderId="3" xfId="0" applyFont="1" applyFill="1" applyBorder="1" applyAlignment="1" applyProtection="1">
      <alignment vertical="center"/>
    </xf>
    <xf numFmtId="0" fontId="5" fillId="3" borderId="4" xfId="0" applyFont="1" applyFill="1" applyBorder="1" applyAlignment="1" applyProtection="1">
      <alignment vertical="center"/>
    </xf>
    <xf numFmtId="0" fontId="7" fillId="0" borderId="3" xfId="0" applyFont="1" applyBorder="1" applyAlignment="1" applyProtection="1">
      <protection locked="0"/>
    </xf>
    <xf numFmtId="0" fontId="6" fillId="0" borderId="3" xfId="0" applyFont="1" applyBorder="1" applyProtection="1">
      <protection locked="0"/>
    </xf>
    <xf numFmtId="0" fontId="11" fillId="3" borderId="1" xfId="0" applyFont="1" applyFill="1" applyBorder="1" applyAlignment="1" applyProtection="1"/>
    <xf numFmtId="0" fontId="14" fillId="3" borderId="1" xfId="0" applyFont="1" applyFill="1" applyBorder="1" applyAlignment="1" applyProtection="1"/>
    <xf numFmtId="0" fontId="20" fillId="4" borderId="1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/>
    <xf numFmtId="0" fontId="20" fillId="4" borderId="34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2" fontId="8" fillId="0" borderId="2" xfId="0" applyNumberFormat="1" applyFont="1" applyBorder="1" applyProtection="1"/>
    <xf numFmtId="0" fontId="6" fillId="0" borderId="2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6" xfId="0" applyFont="1" applyBorder="1" applyProtection="1"/>
    <xf numFmtId="0" fontId="20" fillId="4" borderId="34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/>
    <xf numFmtId="0" fontId="14" fillId="3" borderId="0" xfId="0" applyFont="1" applyFill="1" applyBorder="1" applyAlignment="1" applyProtection="1"/>
    <xf numFmtId="167" fontId="6" fillId="0" borderId="0" xfId="0" applyNumberFormat="1" applyFont="1" applyProtection="1">
      <protection locked="0"/>
    </xf>
    <xf numFmtId="167" fontId="6" fillId="0" borderId="0" xfId="0" applyNumberFormat="1" applyFont="1" applyAlignment="1" applyProtection="1">
      <protection locked="0"/>
    </xf>
    <xf numFmtId="167" fontId="6" fillId="0" borderId="0" xfId="0" applyNumberFormat="1" applyFont="1" applyBorder="1" applyAlignment="1" applyProtection="1">
      <alignment horizontal="center"/>
      <protection locked="0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35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11" xfId="0" applyFont="1" applyBorder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0" fontId="6" fillId="0" borderId="15" xfId="0" applyFont="1" applyBorder="1" applyAlignment="1" applyProtection="1">
      <alignment horizontal="left" vertical="top"/>
      <protection locked="0"/>
    </xf>
    <xf numFmtId="0" fontId="6" fillId="0" borderId="16" xfId="0" applyFont="1" applyBorder="1" applyAlignment="1" applyProtection="1">
      <alignment horizontal="left" vertical="top"/>
      <protection locked="0"/>
    </xf>
    <xf numFmtId="0" fontId="6" fillId="0" borderId="17" xfId="0" applyFont="1" applyBorder="1" applyAlignment="1" applyProtection="1">
      <alignment horizontal="left" vertical="top"/>
      <protection locked="0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20" fillId="4" borderId="1" xfId="0" applyFont="1" applyFill="1" applyBorder="1" applyAlignment="1" applyProtection="1">
      <alignment horizontal="center" vertical="center"/>
    </xf>
    <xf numFmtId="0" fontId="20" fillId="4" borderId="35" xfId="0" applyFont="1" applyFill="1" applyBorder="1" applyAlignment="1" applyProtection="1">
      <alignment horizontal="center" vertical="center"/>
    </xf>
    <xf numFmtId="0" fontId="4" fillId="3" borderId="3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2" fontId="8" fillId="0" borderId="3" xfId="0" applyNumberFormat="1" applyFont="1" applyBorder="1" applyAlignment="1" applyProtection="1">
      <alignment horizontal="left"/>
    </xf>
    <xf numFmtId="2" fontId="8" fillId="0" borderId="4" xfId="0" applyNumberFormat="1" applyFont="1" applyBorder="1" applyAlignment="1" applyProtection="1">
      <alignment horizontal="left"/>
    </xf>
    <xf numFmtId="2" fontId="8" fillId="0" borderId="5" xfId="0" applyNumberFormat="1" applyFont="1" applyBorder="1" applyAlignment="1" applyProtection="1">
      <alignment horizontal="left"/>
    </xf>
    <xf numFmtId="2" fontId="10" fillId="0" borderId="3" xfId="0" applyNumberFormat="1" applyFont="1" applyBorder="1" applyAlignment="1" applyProtection="1">
      <alignment horizontal="center"/>
      <protection locked="0"/>
    </xf>
    <xf numFmtId="2" fontId="10" fillId="0" borderId="5" xfId="0" applyNumberFormat="1" applyFont="1" applyBorder="1" applyAlignment="1" applyProtection="1">
      <alignment horizontal="center"/>
      <protection locked="0"/>
    </xf>
    <xf numFmtId="2" fontId="10" fillId="0" borderId="1" xfId="0" applyNumberFormat="1" applyFont="1" applyBorder="1" applyAlignment="1" applyProtection="1">
      <alignment horizontal="center"/>
      <protection locked="0"/>
    </xf>
    <xf numFmtId="2" fontId="10" fillId="0" borderId="4" xfId="0" applyNumberFormat="1" applyFont="1" applyBorder="1" applyAlignment="1" applyProtection="1">
      <alignment horizontal="center"/>
      <protection locked="0"/>
    </xf>
    <xf numFmtId="20" fontId="4" fillId="3" borderId="34" xfId="0" applyNumberFormat="1" applyFont="1" applyFill="1" applyBorder="1" applyAlignment="1" applyProtection="1">
      <alignment horizontal="center" vertical="center"/>
      <protection locked="0"/>
    </xf>
    <xf numFmtId="20" fontId="4" fillId="3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7" xfId="0" applyNumberFormat="1" applyFont="1" applyBorder="1" applyAlignment="1" applyProtection="1">
      <alignment horizontal="left"/>
    </xf>
    <xf numFmtId="2" fontId="8" fillId="0" borderId="8" xfId="0" applyNumberFormat="1" applyFont="1" applyBorder="1" applyAlignment="1" applyProtection="1">
      <alignment horizontal="left"/>
    </xf>
    <xf numFmtId="2" fontId="8" fillId="0" borderId="9" xfId="0" applyNumberFormat="1" applyFont="1" applyBorder="1" applyAlignment="1" applyProtection="1">
      <alignment horizontal="left"/>
    </xf>
    <xf numFmtId="2" fontId="10" fillId="0" borderId="7" xfId="0" applyNumberFormat="1" applyFont="1" applyBorder="1" applyAlignment="1" applyProtection="1">
      <alignment horizontal="center"/>
      <protection locked="0"/>
    </xf>
    <xf numFmtId="2" fontId="10" fillId="0" borderId="9" xfId="0" applyNumberFormat="1" applyFont="1" applyBorder="1" applyAlignment="1" applyProtection="1">
      <alignment horizontal="center"/>
      <protection locked="0"/>
    </xf>
    <xf numFmtId="2" fontId="10" fillId="0" borderId="2" xfId="0" applyNumberFormat="1" applyFont="1" applyBorder="1" applyAlignment="1" applyProtection="1">
      <alignment horizontal="center"/>
      <protection locked="0"/>
    </xf>
    <xf numFmtId="2" fontId="10" fillId="0" borderId="8" xfId="0" applyNumberFormat="1" applyFont="1" applyBorder="1" applyAlignment="1" applyProtection="1">
      <alignment horizontal="center"/>
      <protection locked="0"/>
    </xf>
    <xf numFmtId="0" fontId="20" fillId="4" borderId="34" xfId="0" applyFont="1" applyFill="1" applyBorder="1" applyAlignment="1" applyProtection="1">
      <alignment horizontal="center" vertical="center"/>
    </xf>
    <xf numFmtId="0" fontId="20" fillId="4" borderId="3" xfId="0" applyFont="1" applyFill="1" applyBorder="1" applyAlignment="1" applyProtection="1">
      <alignment horizontal="center" vertical="center"/>
    </xf>
    <xf numFmtId="0" fontId="20" fillId="4" borderId="4" xfId="0" applyFont="1" applyFill="1" applyBorder="1" applyAlignment="1" applyProtection="1">
      <alignment horizontal="center" vertical="center"/>
    </xf>
    <xf numFmtId="0" fontId="20" fillId="4" borderId="29" xfId="0" applyFont="1" applyFill="1" applyBorder="1" applyAlignment="1" applyProtection="1">
      <alignment horizontal="center" vertical="center"/>
    </xf>
    <xf numFmtId="167" fontId="6" fillId="0" borderId="3" xfId="0" applyNumberFormat="1" applyFont="1" applyBorder="1" applyAlignment="1" applyProtection="1">
      <alignment horizontal="center"/>
      <protection locked="0"/>
    </xf>
    <xf numFmtId="167" fontId="6" fillId="0" borderId="4" xfId="0" applyNumberFormat="1" applyFont="1" applyBorder="1" applyAlignment="1" applyProtection="1">
      <alignment horizontal="center"/>
      <protection locked="0"/>
    </xf>
    <xf numFmtId="167" fontId="6" fillId="0" borderId="5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167" fontId="10" fillId="0" borderId="1" xfId="0" applyNumberFormat="1" applyFont="1" applyBorder="1" applyAlignment="1" applyProtection="1">
      <alignment horizontal="center"/>
      <protection locked="0"/>
    </xf>
    <xf numFmtId="0" fontId="5" fillId="3" borderId="34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35" xfId="0" applyFont="1" applyFill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167" fontId="6" fillId="0" borderId="29" xfId="0" applyNumberFormat="1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8" fillId="0" borderId="5" xfId="0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center"/>
      <protection locked="0"/>
    </xf>
    <xf numFmtId="20" fontId="7" fillId="0" borderId="34" xfId="0" applyNumberFormat="1" applyFont="1" applyBorder="1" applyAlignment="1" applyProtection="1">
      <alignment horizontal="center"/>
      <protection locked="0"/>
    </xf>
    <xf numFmtId="20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/>
    </xf>
    <xf numFmtId="0" fontId="20" fillId="4" borderId="36" xfId="0" applyFont="1" applyFill="1" applyBorder="1" applyAlignment="1" applyProtection="1">
      <alignment horizontal="center" vertical="center"/>
    </xf>
    <xf numFmtId="0" fontId="20" fillId="4" borderId="5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/>
    </xf>
    <xf numFmtId="0" fontId="9" fillId="3" borderId="16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/>
    </xf>
    <xf numFmtId="0" fontId="9" fillId="3" borderId="4" xfId="0" applyFont="1" applyFill="1" applyBorder="1" applyAlignment="1" applyProtection="1">
      <alignment horizontal="center"/>
    </xf>
    <xf numFmtId="0" fontId="9" fillId="3" borderId="31" xfId="0" applyFont="1" applyFill="1" applyBorder="1" applyAlignment="1" applyProtection="1">
      <alignment horizontal="center" vertical="center"/>
    </xf>
    <xf numFmtId="0" fontId="9" fillId="3" borderId="32" xfId="0" applyFont="1" applyFill="1" applyBorder="1" applyAlignment="1" applyProtection="1">
      <alignment horizontal="center" vertical="center"/>
    </xf>
    <xf numFmtId="0" fontId="9" fillId="3" borderId="33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0" fontId="9" fillId="3" borderId="36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29" xfId="0" applyFont="1" applyFill="1" applyBorder="1" applyAlignment="1" applyProtection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164" fontId="6" fillId="0" borderId="1" xfId="0" quotePrefix="1" applyNumberFormat="1" applyFont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  <protection locked="0"/>
    </xf>
    <xf numFmtId="166" fontId="6" fillId="0" borderId="1" xfId="0" quotePrefix="1" applyNumberFormat="1" applyFont="1" applyBorder="1" applyAlignment="1" applyProtection="1">
      <alignment horizontal="center"/>
      <protection locked="0"/>
    </xf>
    <xf numFmtId="166" fontId="6" fillId="0" borderId="1" xfId="0" applyNumberFormat="1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11" fillId="4" borderId="18" xfId="0" applyFont="1" applyFill="1" applyBorder="1" applyAlignment="1" applyProtection="1">
      <alignment horizontal="center"/>
    </xf>
    <xf numFmtId="0" fontId="11" fillId="4" borderId="19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3" borderId="27" xfId="0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  <protection locked="0"/>
    </xf>
    <xf numFmtId="20" fontId="4" fillId="3" borderId="25" xfId="0" applyNumberFormat="1" applyFont="1" applyFill="1" applyBorder="1" applyAlignment="1" applyProtection="1">
      <alignment horizontal="center" vertical="center"/>
      <protection locked="0"/>
    </xf>
    <xf numFmtId="20" fontId="4" fillId="3" borderId="26" xfId="0" applyNumberFormat="1" applyFont="1" applyFill="1" applyBorder="1" applyAlignment="1" applyProtection="1">
      <alignment horizontal="center" vertical="center"/>
      <protection locked="0"/>
    </xf>
    <xf numFmtId="20" fontId="4" fillId="3" borderId="27" xfId="0" applyNumberFormat="1" applyFont="1" applyFill="1" applyBorder="1" applyAlignment="1" applyProtection="1">
      <alignment horizontal="center" vertical="center"/>
      <protection locked="0"/>
    </xf>
    <xf numFmtId="20" fontId="4" fillId="3" borderId="28" xfId="0" applyNumberFormat="1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15" fillId="3" borderId="12" xfId="0" applyFont="1" applyFill="1" applyBorder="1" applyAlignment="1" applyProtection="1">
      <alignment horizontal="center"/>
      <protection locked="0"/>
    </xf>
    <xf numFmtId="0" fontId="15" fillId="3" borderId="13" xfId="0" applyFont="1" applyFill="1" applyBorder="1" applyAlignment="1" applyProtection="1">
      <alignment horizontal="center"/>
      <protection locked="0"/>
    </xf>
    <xf numFmtId="0" fontId="15" fillId="3" borderId="14" xfId="0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</xf>
    <xf numFmtId="0" fontId="4" fillId="3" borderId="26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 applyProtection="1">
      <alignment horizontal="center" vertical="center"/>
      <protection locked="0"/>
    </xf>
    <xf numFmtId="0" fontId="4" fillId="3" borderId="32" xfId="0" applyFont="1" applyFill="1" applyBorder="1" applyAlignment="1" applyProtection="1">
      <alignment horizontal="center" vertical="center"/>
      <protection locked="0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6" fillId="0" borderId="34" xfId="0" applyFont="1" applyBorder="1" applyProtection="1"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rradores/Propuesta%20de%20ODT%20SKY%20Edicion%2018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P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O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 Proceso"/>
      <sheetName val="Secuencia Depósito "/>
      <sheetName val="SKY - Flexo"/>
      <sheetName val="SKY -DTI"/>
      <sheetName val="SKY -Producción"/>
      <sheetName val="SKY - Almacén - Logistica"/>
      <sheetName val="Parametr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T2" t="str">
            <v>DesTpo</v>
          </cell>
          <cell r="U2" t="str">
            <v>CVH8</v>
          </cell>
          <cell r="V2" t="str">
            <v>CVH12</v>
          </cell>
          <cell r="W2" t="str">
            <v>CVH24</v>
          </cell>
          <cell r="X2" t="str">
            <v>CVH8N</v>
          </cell>
          <cell r="Y2" t="str">
            <v>CVH12N</v>
          </cell>
        </row>
        <row r="3">
          <cell r="B3" t="str">
            <v>NomOpeFlexo</v>
          </cell>
          <cell r="C3" t="str">
            <v>NH8</v>
          </cell>
          <cell r="D3" t="str">
            <v>NH12</v>
          </cell>
          <cell r="E3" t="str">
            <v>NH24</v>
          </cell>
          <cell r="F3" t="str">
            <v>NH8N</v>
          </cell>
          <cell r="G3" t="str">
            <v>NH12N</v>
          </cell>
          <cell r="H3" t="str">
            <v>FH8</v>
          </cell>
          <cell r="I3" t="str">
            <v>FH12</v>
          </cell>
          <cell r="J3" t="str">
            <v>FH24</v>
          </cell>
          <cell r="K3" t="str">
            <v>FH8N</v>
          </cell>
          <cell r="L3" t="str">
            <v>FH12N</v>
          </cell>
          <cell r="M3" t="str">
            <v>CH8</v>
          </cell>
          <cell r="N3" t="str">
            <v>CH12</v>
          </cell>
          <cell r="O3" t="str">
            <v>CH24</v>
          </cell>
          <cell r="P3" t="str">
            <v>CH8N</v>
          </cell>
          <cell r="Q3" t="str">
            <v>CH12N</v>
          </cell>
          <cell r="T3" t="str">
            <v>Normal</v>
          </cell>
          <cell r="U3">
            <v>1</v>
          </cell>
          <cell r="V3">
            <v>2</v>
          </cell>
          <cell r="W3">
            <v>3</v>
          </cell>
          <cell r="X3">
            <v>4</v>
          </cell>
          <cell r="Y3">
            <v>5</v>
          </cell>
        </row>
        <row r="4">
          <cell r="B4" t="str">
            <v>Serafín Vilchis Monrroy</v>
          </cell>
          <cell r="C4">
            <v>200</v>
          </cell>
          <cell r="D4">
            <v>300</v>
          </cell>
          <cell r="E4">
            <v>400</v>
          </cell>
          <cell r="F4">
            <v>190</v>
          </cell>
          <cell r="G4">
            <v>280</v>
          </cell>
          <cell r="H4">
            <v>180</v>
          </cell>
          <cell r="I4">
            <v>270</v>
          </cell>
          <cell r="J4">
            <v>380</v>
          </cell>
          <cell r="K4">
            <v>180</v>
          </cell>
          <cell r="L4">
            <v>270</v>
          </cell>
          <cell r="M4">
            <v>210</v>
          </cell>
          <cell r="N4">
            <v>315</v>
          </cell>
          <cell r="O4">
            <v>420</v>
          </cell>
          <cell r="P4">
            <v>200</v>
          </cell>
          <cell r="Q4">
            <v>290</v>
          </cell>
          <cell r="T4" t="str">
            <v>Frío</v>
          </cell>
          <cell r="U4">
            <v>6</v>
          </cell>
          <cell r="V4">
            <v>7</v>
          </cell>
          <cell r="W4">
            <v>8</v>
          </cell>
          <cell r="X4">
            <v>9</v>
          </cell>
          <cell r="Y4">
            <v>10</v>
          </cell>
        </row>
        <row r="5">
          <cell r="B5" t="str">
            <v>Juan Carlos Santiago Díaz</v>
          </cell>
          <cell r="C5">
            <v>180</v>
          </cell>
          <cell r="D5">
            <v>270</v>
          </cell>
          <cell r="E5">
            <v>380</v>
          </cell>
          <cell r="F5">
            <v>180</v>
          </cell>
          <cell r="G5">
            <v>270</v>
          </cell>
          <cell r="H5">
            <v>170</v>
          </cell>
          <cell r="I5">
            <v>260</v>
          </cell>
          <cell r="J5">
            <v>370</v>
          </cell>
          <cell r="K5">
            <v>170</v>
          </cell>
          <cell r="L5">
            <v>260</v>
          </cell>
          <cell r="M5">
            <v>190</v>
          </cell>
          <cell r="N5">
            <v>280</v>
          </cell>
          <cell r="O5">
            <v>400</v>
          </cell>
          <cell r="P5">
            <v>190</v>
          </cell>
          <cell r="Q5">
            <v>280</v>
          </cell>
          <cell r="T5" t="str">
            <v>Calor</v>
          </cell>
          <cell r="U5">
            <v>11</v>
          </cell>
          <cell r="V5">
            <v>12</v>
          </cell>
          <cell r="W5">
            <v>13</v>
          </cell>
          <cell r="X5">
            <v>14</v>
          </cell>
          <cell r="Y5">
            <v>15</v>
          </cell>
        </row>
        <row r="6">
          <cell r="B6" t="str">
            <v>Operador Externo 01</v>
          </cell>
          <cell r="C6">
            <v>180</v>
          </cell>
          <cell r="D6">
            <v>270</v>
          </cell>
          <cell r="E6">
            <v>380</v>
          </cell>
          <cell r="F6">
            <v>180</v>
          </cell>
          <cell r="G6">
            <v>270</v>
          </cell>
          <cell r="H6">
            <v>170</v>
          </cell>
          <cell r="I6">
            <v>260</v>
          </cell>
          <cell r="J6">
            <v>370</v>
          </cell>
          <cell r="K6">
            <v>170</v>
          </cell>
          <cell r="L6">
            <v>260</v>
          </cell>
          <cell r="M6">
            <v>190</v>
          </cell>
          <cell r="N6">
            <v>280</v>
          </cell>
          <cell r="O6">
            <v>400</v>
          </cell>
          <cell r="P6">
            <v>190</v>
          </cell>
          <cell r="Q6">
            <v>280</v>
          </cell>
        </row>
        <row r="7">
          <cell r="B7" t="str">
            <v>Operador Externo 02</v>
          </cell>
          <cell r="C7">
            <v>180</v>
          </cell>
          <cell r="D7">
            <v>270</v>
          </cell>
          <cell r="E7">
            <v>380</v>
          </cell>
          <cell r="F7">
            <v>180</v>
          </cell>
          <cell r="G7">
            <v>270</v>
          </cell>
          <cell r="H7">
            <v>170</v>
          </cell>
          <cell r="I7">
            <v>260</v>
          </cell>
          <cell r="J7">
            <v>370</v>
          </cell>
          <cell r="K7">
            <v>170</v>
          </cell>
          <cell r="L7">
            <v>260</v>
          </cell>
          <cell r="M7">
            <v>190</v>
          </cell>
          <cell r="N7">
            <v>280</v>
          </cell>
          <cell r="O7">
            <v>400</v>
          </cell>
          <cell r="P7">
            <v>190</v>
          </cell>
          <cell r="Q7">
            <v>280</v>
          </cell>
        </row>
        <row r="8">
          <cell r="B8" t="str">
            <v>Operador Externo 03</v>
          </cell>
          <cell r="C8">
            <v>180</v>
          </cell>
          <cell r="D8">
            <v>270</v>
          </cell>
          <cell r="E8">
            <v>380</v>
          </cell>
          <cell r="F8">
            <v>180</v>
          </cell>
          <cell r="G8">
            <v>270</v>
          </cell>
          <cell r="H8">
            <v>170</v>
          </cell>
          <cell r="I8">
            <v>260</v>
          </cell>
          <cell r="J8">
            <v>370</v>
          </cell>
          <cell r="K8">
            <v>170</v>
          </cell>
          <cell r="L8">
            <v>260</v>
          </cell>
          <cell r="M8">
            <v>190</v>
          </cell>
          <cell r="N8">
            <v>280</v>
          </cell>
          <cell r="O8">
            <v>400</v>
          </cell>
          <cell r="P8">
            <v>190</v>
          </cell>
          <cell r="Q8">
            <v>280</v>
          </cell>
          <cell r="T8" t="str">
            <v>DesTurno</v>
          </cell>
          <cell r="U8" t="str">
            <v>NoHoras</v>
          </cell>
          <cell r="V8" t="str">
            <v>ColTemp</v>
          </cell>
        </row>
        <row r="9">
          <cell r="B9" t="str">
            <v>Operador Externo 04</v>
          </cell>
          <cell r="C9">
            <v>180</v>
          </cell>
          <cell r="D9">
            <v>270</v>
          </cell>
          <cell r="E9">
            <v>380</v>
          </cell>
          <cell r="F9">
            <v>180</v>
          </cell>
          <cell r="G9">
            <v>270</v>
          </cell>
          <cell r="H9">
            <v>170</v>
          </cell>
          <cell r="I9">
            <v>260</v>
          </cell>
          <cell r="J9">
            <v>370</v>
          </cell>
          <cell r="K9">
            <v>170</v>
          </cell>
          <cell r="L9">
            <v>260</v>
          </cell>
          <cell r="M9">
            <v>190</v>
          </cell>
          <cell r="N9">
            <v>280</v>
          </cell>
          <cell r="O9">
            <v>400</v>
          </cell>
          <cell r="P9">
            <v>190</v>
          </cell>
          <cell r="Q9">
            <v>280</v>
          </cell>
          <cell r="T9" t="str">
            <v>8 Hora Matutino</v>
          </cell>
          <cell r="U9">
            <v>8</v>
          </cell>
          <cell r="V9">
            <v>2</v>
          </cell>
        </row>
        <row r="10">
          <cell r="T10" t="str">
            <v>12 Hora Matutino</v>
          </cell>
          <cell r="U10">
            <v>12</v>
          </cell>
          <cell r="V10">
            <v>3</v>
          </cell>
        </row>
        <row r="11">
          <cell r="T11" t="str">
            <v>24 Horas</v>
          </cell>
          <cell r="U11">
            <v>24</v>
          </cell>
          <cell r="V11">
            <v>4</v>
          </cell>
        </row>
        <row r="12">
          <cell r="T12" t="str">
            <v>8 Horas Nocturno</v>
          </cell>
          <cell r="U12">
            <v>8</v>
          </cell>
          <cell r="V12">
            <v>5</v>
          </cell>
        </row>
        <row r="13">
          <cell r="B13" t="str">
            <v>NomOpeZebra</v>
          </cell>
          <cell r="C13" t="str">
            <v>NH8</v>
          </cell>
          <cell r="D13" t="str">
            <v>NH12</v>
          </cell>
          <cell r="E13" t="str">
            <v>NH24</v>
          </cell>
          <cell r="F13" t="str">
            <v>NH8N</v>
          </cell>
          <cell r="G13" t="str">
            <v>NH12N</v>
          </cell>
          <cell r="T13" t="str">
            <v>12 Horas Nocturno</v>
          </cell>
          <cell r="U13">
            <v>12</v>
          </cell>
          <cell r="V13">
            <v>6</v>
          </cell>
        </row>
        <row r="14">
          <cell r="B14" t="str">
            <v>José Saúl Rodríguez Gonzaga</v>
          </cell>
          <cell r="C14">
            <v>90500</v>
          </cell>
          <cell r="D14">
            <v>135000</v>
          </cell>
          <cell r="E14">
            <v>260000</v>
          </cell>
          <cell r="F14">
            <v>84600</v>
          </cell>
          <cell r="G14">
            <v>124080</v>
          </cell>
        </row>
        <row r="15">
          <cell r="B15" t="str">
            <v>Ignacio López Valverde</v>
          </cell>
          <cell r="C15">
            <v>94500</v>
          </cell>
          <cell r="D15">
            <v>138600</v>
          </cell>
          <cell r="E15">
            <v>285000</v>
          </cell>
          <cell r="F15">
            <v>94500</v>
          </cell>
          <cell r="G15">
            <v>140000</v>
          </cell>
        </row>
        <row r="16">
          <cell r="B16" t="str">
            <v>Sandrá Soreque Cisneros</v>
          </cell>
          <cell r="C16">
            <v>67200</v>
          </cell>
          <cell r="D16">
            <v>105600</v>
          </cell>
          <cell r="E16">
            <v>220800</v>
          </cell>
          <cell r="F16">
            <v>66500</v>
          </cell>
          <cell r="G16">
            <v>98800</v>
          </cell>
          <cell r="T16" t="str">
            <v>DescripcionBOPP</v>
          </cell>
          <cell r="U16" t="str">
            <v>BOPPMicras</v>
          </cell>
          <cell r="V16" t="str">
            <v>Costos Kg.</v>
          </cell>
        </row>
        <row r="17">
          <cell r="B17" t="str">
            <v>Julios Cesar López Garfías</v>
          </cell>
          <cell r="C17">
            <v>67200</v>
          </cell>
          <cell r="D17">
            <v>105600</v>
          </cell>
          <cell r="E17">
            <v>220800</v>
          </cell>
          <cell r="F17">
            <v>66500</v>
          </cell>
          <cell r="G17">
            <v>98800</v>
          </cell>
          <cell r="T17" t="str">
            <v>BOPP 15 Micras</v>
          </cell>
          <cell r="U17">
            <v>15</v>
          </cell>
          <cell r="V17">
            <v>40.6</v>
          </cell>
        </row>
        <row r="18">
          <cell r="T18" t="str">
            <v>BOPP 20 Micras</v>
          </cell>
          <cell r="U18">
            <v>20</v>
          </cell>
          <cell r="V18">
            <v>40.6</v>
          </cell>
        </row>
        <row r="19">
          <cell r="T19" t="str">
            <v>BOPP 25 Micras</v>
          </cell>
          <cell r="U19">
            <v>25</v>
          </cell>
          <cell r="V19">
            <v>40.6</v>
          </cell>
        </row>
        <row r="20">
          <cell r="T20" t="str">
            <v>BOPP 30 Micras</v>
          </cell>
          <cell r="U20">
            <v>30</v>
          </cell>
          <cell r="V20">
            <v>40.6</v>
          </cell>
        </row>
        <row r="21">
          <cell r="T21" t="str">
            <v>BOPP 35 Micras</v>
          </cell>
          <cell r="U21">
            <v>35</v>
          </cell>
          <cell r="V21">
            <v>40.6</v>
          </cell>
        </row>
        <row r="22">
          <cell r="B22" t="str">
            <v>Juan Carlos Santiago Díaz</v>
          </cell>
          <cell r="C22">
            <v>26880</v>
          </cell>
          <cell r="D22">
            <v>40320</v>
          </cell>
          <cell r="E22">
            <v>77280</v>
          </cell>
          <cell r="F22">
            <v>25872</v>
          </cell>
          <cell r="G22">
            <v>38640</v>
          </cell>
          <cell r="H22">
            <v>25536</v>
          </cell>
          <cell r="I22">
            <v>38304</v>
          </cell>
          <cell r="J22">
            <v>73416</v>
          </cell>
          <cell r="K22">
            <v>24578</v>
          </cell>
          <cell r="L22">
            <v>36708</v>
          </cell>
          <cell r="T22" t="str">
            <v>BOPP 40 Micras</v>
          </cell>
          <cell r="U22">
            <v>40</v>
          </cell>
          <cell r="V22">
            <v>40.6</v>
          </cell>
        </row>
        <row r="23">
          <cell r="B23" t="str">
            <v>Jonathan  García</v>
          </cell>
          <cell r="C23">
            <v>26880</v>
          </cell>
          <cell r="D23">
            <v>40320</v>
          </cell>
          <cell r="E23">
            <v>77280</v>
          </cell>
          <cell r="F23">
            <v>25872</v>
          </cell>
          <cell r="G23">
            <v>38640</v>
          </cell>
          <cell r="H23">
            <v>25536</v>
          </cell>
          <cell r="I23">
            <v>38304</v>
          </cell>
          <cell r="J23">
            <v>73416</v>
          </cell>
          <cell r="K23">
            <v>24578</v>
          </cell>
          <cell r="L23">
            <v>36708</v>
          </cell>
        </row>
        <row r="24">
          <cell r="B24" t="str">
            <v>Mariana Gutierrez Carbajal</v>
          </cell>
          <cell r="C24">
            <v>21504</v>
          </cell>
          <cell r="D24">
            <v>32256</v>
          </cell>
          <cell r="E24">
            <v>61824</v>
          </cell>
          <cell r="F24">
            <v>20697</v>
          </cell>
          <cell r="G24">
            <v>30912</v>
          </cell>
          <cell r="H24">
            <v>20428</v>
          </cell>
          <cell r="I24">
            <v>30643</v>
          </cell>
          <cell r="J24">
            <v>58732</v>
          </cell>
          <cell r="K24">
            <v>19662</v>
          </cell>
          <cell r="L24">
            <v>29366</v>
          </cell>
        </row>
        <row r="25">
          <cell r="B25" t="str">
            <v>Guadalupe Contreras Carrea</v>
          </cell>
          <cell r="C25">
            <v>21504</v>
          </cell>
          <cell r="D25">
            <v>32256</v>
          </cell>
          <cell r="E25">
            <v>61824</v>
          </cell>
          <cell r="F25">
            <v>20697</v>
          </cell>
          <cell r="G25">
            <v>30912</v>
          </cell>
          <cell r="H25">
            <v>20428</v>
          </cell>
          <cell r="I25">
            <v>30643</v>
          </cell>
          <cell r="J25">
            <v>58732</v>
          </cell>
          <cell r="K25">
            <v>19662</v>
          </cell>
          <cell r="L25">
            <v>29366</v>
          </cell>
        </row>
        <row r="30">
          <cell r="B30" t="str">
            <v>Ricardo Iván Gúzman</v>
          </cell>
        </row>
        <row r="31">
          <cell r="B31" t="str">
            <v>Sandra Soroque</v>
          </cell>
        </row>
        <row r="35">
          <cell r="T35" t="str">
            <v>DesTpoMaterial</v>
          </cell>
          <cell r="U35" t="str">
            <v>CantSolvente</v>
          </cell>
          <cell r="V35" t="str">
            <v>CantAzul</v>
          </cell>
          <cell r="W35" t="str">
            <v>CantBlanco</v>
          </cell>
        </row>
        <row r="36">
          <cell r="T36" t="str">
            <v>Normal</v>
          </cell>
          <cell r="U36">
            <v>4.0099999999999999E-4</v>
          </cell>
          <cell r="V36">
            <v>1.6699999999999999E-4</v>
          </cell>
          <cell r="W36">
            <v>6.6000000000000005E-5</v>
          </cell>
        </row>
        <row r="37">
          <cell r="T37" t="str">
            <v>Frío</v>
          </cell>
          <cell r="U37">
            <v>3.8299999999999999E-4</v>
          </cell>
          <cell r="V37">
            <v>2.23E-4</v>
          </cell>
          <cell r="W37">
            <v>8.5000000000000006E-5</v>
          </cell>
        </row>
        <row r="38">
          <cell r="T38" t="str">
            <v>Calor</v>
          </cell>
          <cell r="U38">
            <v>4.9299999999999995E-4</v>
          </cell>
          <cell r="V38">
            <v>2.63E-4</v>
          </cell>
          <cell r="W38">
            <v>1E-3</v>
          </cell>
        </row>
        <row r="43">
          <cell r="T43" t="str">
            <v>Etiqueta 7.6 x 3.3 cm</v>
          </cell>
          <cell r="U43">
            <v>7.6</v>
          </cell>
          <cell r="V43">
            <v>3.3</v>
          </cell>
          <cell r="W43" t="str">
            <v>8 cm x 450 m</v>
          </cell>
          <cell r="X43">
            <v>450</v>
          </cell>
        </row>
        <row r="44">
          <cell r="T44" t="str">
            <v>Etiqueta 6.2 x2.5 cm</v>
          </cell>
          <cell r="U44">
            <v>6.2</v>
          </cell>
          <cell r="V44">
            <v>2.5</v>
          </cell>
          <cell r="W44" t="str">
            <v>7 cm x 450 m</v>
          </cell>
          <cell r="X44">
            <v>450</v>
          </cell>
        </row>
        <row r="48">
          <cell r="S48" t="str">
            <v>Alimentador</v>
          </cell>
          <cell r="T48" t="str">
            <v>Alejandra</v>
          </cell>
          <cell r="U48" t="str">
            <v>Alejandra2</v>
          </cell>
        </row>
        <row r="49">
          <cell r="S49" t="str">
            <v>Surtidor 1</v>
          </cell>
          <cell r="T49" t="str">
            <v>maquila1</v>
          </cell>
          <cell r="U49" t="str">
            <v>maquila1</v>
          </cell>
        </row>
        <row r="50">
          <cell r="S50" t="str">
            <v>Surtidor 2</v>
          </cell>
          <cell r="T50" t="str">
            <v>maquila2</v>
          </cell>
          <cell r="U50" t="str">
            <v>Humberto</v>
          </cell>
        </row>
        <row r="51">
          <cell r="S51" t="str">
            <v>Volteador</v>
          </cell>
          <cell r="T51" t="str">
            <v>Humberto</v>
          </cell>
          <cell r="U51" t="str">
            <v>Maricela</v>
          </cell>
        </row>
        <row r="52">
          <cell r="S52" t="str">
            <v>Cambios</v>
          </cell>
          <cell r="T52" t="str">
            <v>Mariana</v>
          </cell>
          <cell r="U52" t="str">
            <v>Daniel</v>
          </cell>
        </row>
        <row r="53">
          <cell r="S53" t="str">
            <v>Rotulos</v>
          </cell>
          <cell r="T53" t="str">
            <v>Daniel</v>
          </cell>
          <cell r="U53" t="str">
            <v>Mariana</v>
          </cell>
        </row>
        <row r="54">
          <cell r="S54" t="str">
            <v>Acomodador 1</v>
          </cell>
          <cell r="T54" t="str">
            <v>Maricela</v>
          </cell>
          <cell r="U54" t="str">
            <v>maquila2</v>
          </cell>
        </row>
        <row r="55">
          <cell r="S55" t="str">
            <v>Acomodador 2</v>
          </cell>
          <cell r="T55" t="str">
            <v>Javier</v>
          </cell>
          <cell r="U55" t="str">
            <v>Francisco</v>
          </cell>
        </row>
        <row r="56">
          <cell r="S56" t="str">
            <v>Tarima</v>
          </cell>
          <cell r="T56" t="str">
            <v>Francisco</v>
          </cell>
          <cell r="U56" t="str">
            <v>Javier</v>
          </cell>
        </row>
        <row r="60">
          <cell r="S60" t="str">
            <v>Alimentador</v>
          </cell>
          <cell r="T60" t="str">
            <v>Serafin</v>
          </cell>
          <cell r="U60" t="str">
            <v>Elena</v>
          </cell>
        </row>
        <row r="61">
          <cell r="S61" t="str">
            <v>Surtidor 1</v>
          </cell>
          <cell r="T61" t="str">
            <v>maquila1</v>
          </cell>
          <cell r="U61" t="str">
            <v>Ignacio</v>
          </cell>
        </row>
        <row r="62">
          <cell r="S62" t="str">
            <v>Surtidor 2</v>
          </cell>
          <cell r="T62" t="str">
            <v>maquila2</v>
          </cell>
          <cell r="U62" t="str">
            <v>Maquila 2</v>
          </cell>
        </row>
        <row r="63">
          <cell r="S63" t="str">
            <v>Volteador</v>
          </cell>
          <cell r="T63" t="str">
            <v>Adriana</v>
          </cell>
          <cell r="U63" t="str">
            <v>Maquila 1</v>
          </cell>
        </row>
        <row r="64">
          <cell r="S64" t="str">
            <v>Cambios</v>
          </cell>
          <cell r="T64" t="str">
            <v>Contreras</v>
          </cell>
          <cell r="U64" t="str">
            <v>Adriana</v>
          </cell>
        </row>
        <row r="65">
          <cell r="S65" t="str">
            <v>Rotulos</v>
          </cell>
          <cell r="T65" t="str">
            <v>Rosita</v>
          </cell>
          <cell r="U65" t="str">
            <v>Rosita</v>
          </cell>
        </row>
        <row r="66">
          <cell r="S66" t="str">
            <v>Acomodador 1</v>
          </cell>
          <cell r="T66" t="str">
            <v>Elena</v>
          </cell>
          <cell r="U66" t="str">
            <v>Contreras</v>
          </cell>
        </row>
        <row r="67">
          <cell r="S67" t="str">
            <v>Acomodador 2</v>
          </cell>
          <cell r="T67" t="str">
            <v>Timoteo</v>
          </cell>
          <cell r="U67" t="str">
            <v>Serafin</v>
          </cell>
        </row>
        <row r="68">
          <cell r="S68" t="str">
            <v>Tarima</v>
          </cell>
          <cell r="T68" t="str">
            <v>Ignacio</v>
          </cell>
          <cell r="U68" t="str">
            <v>Timoteo</v>
          </cell>
        </row>
        <row r="71">
          <cell r="S71" t="str">
            <v>Roll 1</v>
          </cell>
          <cell r="T71">
            <v>2</v>
          </cell>
        </row>
        <row r="72">
          <cell r="S72" t="str">
            <v>Roll 2</v>
          </cell>
          <cell r="T72">
            <v>3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 Proceso (3)"/>
      <sheetName val="Pre-armados"/>
      <sheetName val="Orden de Proceso (2)"/>
      <sheetName val="Secuencia Depósito "/>
      <sheetName val="SKY - Flexo"/>
      <sheetName val="SKY -DTI"/>
      <sheetName val="SKY -Producción"/>
      <sheetName val="SKY - Almacén - Logistica"/>
      <sheetName val="Parametr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T2" t="str">
            <v>DesTpo</v>
          </cell>
          <cell r="U2" t="str">
            <v>CVH8</v>
          </cell>
          <cell r="V2" t="str">
            <v>CVH12</v>
          </cell>
          <cell r="W2" t="str">
            <v>CVH24</v>
          </cell>
          <cell r="X2" t="str">
            <v>CVH8N</v>
          </cell>
          <cell r="Y2" t="str">
            <v>CVH12N</v>
          </cell>
        </row>
        <row r="3">
          <cell r="B3" t="str">
            <v>NomOpeFlexo</v>
          </cell>
          <cell r="C3" t="str">
            <v>NH8</v>
          </cell>
          <cell r="D3" t="str">
            <v>NH12</v>
          </cell>
          <cell r="E3" t="str">
            <v>NH24</v>
          </cell>
          <cell r="F3" t="str">
            <v>NH8N</v>
          </cell>
          <cell r="G3" t="str">
            <v>NH12N</v>
          </cell>
          <cell r="H3" t="str">
            <v>FH8</v>
          </cell>
          <cell r="I3" t="str">
            <v>FH12</v>
          </cell>
          <cell r="J3" t="str">
            <v>FH24</v>
          </cell>
          <cell r="K3" t="str">
            <v>FH8N</v>
          </cell>
          <cell r="L3" t="str">
            <v>FH12N</v>
          </cell>
          <cell r="M3" t="str">
            <v>CH8</v>
          </cell>
          <cell r="N3" t="str">
            <v>CH12</v>
          </cell>
          <cell r="O3" t="str">
            <v>CH24</v>
          </cell>
          <cell r="P3" t="str">
            <v>CH8N</v>
          </cell>
          <cell r="Q3" t="str">
            <v>CH12N</v>
          </cell>
          <cell r="T3" t="str">
            <v>Normal</v>
          </cell>
          <cell r="U3">
            <v>1</v>
          </cell>
          <cell r="V3">
            <v>2</v>
          </cell>
          <cell r="W3">
            <v>3</v>
          </cell>
          <cell r="X3">
            <v>4</v>
          </cell>
          <cell r="Y3">
            <v>5</v>
          </cell>
        </row>
        <row r="4">
          <cell r="B4" t="str">
            <v>Serafín Vilchis Monrroy</v>
          </cell>
          <cell r="C4">
            <v>200</v>
          </cell>
          <cell r="D4">
            <v>300</v>
          </cell>
          <cell r="E4">
            <v>400</v>
          </cell>
          <cell r="F4">
            <v>190</v>
          </cell>
          <cell r="G4">
            <v>280</v>
          </cell>
          <cell r="H4">
            <v>180</v>
          </cell>
          <cell r="I4">
            <v>270</v>
          </cell>
          <cell r="J4">
            <v>380</v>
          </cell>
          <cell r="K4">
            <v>180</v>
          </cell>
          <cell r="L4">
            <v>270</v>
          </cell>
          <cell r="M4">
            <v>210</v>
          </cell>
          <cell r="N4">
            <v>315</v>
          </cell>
          <cell r="O4">
            <v>420</v>
          </cell>
          <cell r="P4">
            <v>200</v>
          </cell>
          <cell r="Q4">
            <v>290</v>
          </cell>
          <cell r="T4" t="str">
            <v>Frío</v>
          </cell>
          <cell r="U4">
            <v>6</v>
          </cell>
          <cell r="V4">
            <v>7</v>
          </cell>
          <cell r="W4">
            <v>8</v>
          </cell>
          <cell r="X4">
            <v>9</v>
          </cell>
          <cell r="Y4">
            <v>10</v>
          </cell>
        </row>
        <row r="5">
          <cell r="B5" t="str">
            <v>Juan Carlos Santiago Díaz</v>
          </cell>
          <cell r="C5">
            <v>180</v>
          </cell>
          <cell r="D5">
            <v>270</v>
          </cell>
          <cell r="E5">
            <v>380</v>
          </cell>
          <cell r="F5">
            <v>180</v>
          </cell>
          <cell r="G5">
            <v>270</v>
          </cell>
          <cell r="H5">
            <v>170</v>
          </cell>
          <cell r="I5">
            <v>260</v>
          </cell>
          <cell r="J5">
            <v>370</v>
          </cell>
          <cell r="K5">
            <v>170</v>
          </cell>
          <cell r="L5">
            <v>260</v>
          </cell>
          <cell r="M5">
            <v>190</v>
          </cell>
          <cell r="N5">
            <v>280</v>
          </cell>
          <cell r="O5">
            <v>400</v>
          </cell>
          <cell r="P5">
            <v>190</v>
          </cell>
          <cell r="Q5">
            <v>280</v>
          </cell>
          <cell r="T5" t="str">
            <v>Calor</v>
          </cell>
          <cell r="U5">
            <v>11</v>
          </cell>
          <cell r="V5">
            <v>12</v>
          </cell>
          <cell r="W5">
            <v>13</v>
          </cell>
          <cell r="X5">
            <v>14</v>
          </cell>
          <cell r="Y5">
            <v>15</v>
          </cell>
        </row>
        <row r="6">
          <cell r="B6" t="str">
            <v>Operador Externo 01</v>
          </cell>
          <cell r="C6">
            <v>180</v>
          </cell>
          <cell r="D6">
            <v>270</v>
          </cell>
          <cell r="E6">
            <v>380</v>
          </cell>
          <cell r="F6">
            <v>180</v>
          </cell>
          <cell r="G6">
            <v>270</v>
          </cell>
          <cell r="H6">
            <v>170</v>
          </cell>
          <cell r="I6">
            <v>260</v>
          </cell>
          <cell r="J6">
            <v>370</v>
          </cell>
          <cell r="K6">
            <v>170</v>
          </cell>
          <cell r="L6">
            <v>260</v>
          </cell>
          <cell r="M6">
            <v>190</v>
          </cell>
          <cell r="N6">
            <v>280</v>
          </cell>
          <cell r="O6">
            <v>400</v>
          </cell>
          <cell r="P6">
            <v>190</v>
          </cell>
          <cell r="Q6">
            <v>280</v>
          </cell>
        </row>
        <row r="7">
          <cell r="B7" t="str">
            <v>Operador Externo 02</v>
          </cell>
          <cell r="C7">
            <v>180</v>
          </cell>
          <cell r="D7">
            <v>270</v>
          </cell>
          <cell r="E7">
            <v>380</v>
          </cell>
          <cell r="F7">
            <v>180</v>
          </cell>
          <cell r="G7">
            <v>270</v>
          </cell>
          <cell r="H7">
            <v>170</v>
          </cell>
          <cell r="I7">
            <v>260</v>
          </cell>
          <cell r="J7">
            <v>370</v>
          </cell>
          <cell r="K7">
            <v>170</v>
          </cell>
          <cell r="L7">
            <v>260</v>
          </cell>
          <cell r="M7">
            <v>190</v>
          </cell>
          <cell r="N7">
            <v>280</v>
          </cell>
          <cell r="O7">
            <v>400</v>
          </cell>
          <cell r="P7">
            <v>190</v>
          </cell>
          <cell r="Q7">
            <v>280</v>
          </cell>
        </row>
        <row r="8">
          <cell r="B8" t="str">
            <v>Operador Externo 03</v>
          </cell>
          <cell r="C8">
            <v>180</v>
          </cell>
          <cell r="D8">
            <v>270</v>
          </cell>
          <cell r="E8">
            <v>380</v>
          </cell>
          <cell r="F8">
            <v>180</v>
          </cell>
          <cell r="G8">
            <v>270</v>
          </cell>
          <cell r="H8">
            <v>170</v>
          </cell>
          <cell r="I8">
            <v>260</v>
          </cell>
          <cell r="J8">
            <v>370</v>
          </cell>
          <cell r="K8">
            <v>170</v>
          </cell>
          <cell r="L8">
            <v>260</v>
          </cell>
          <cell r="M8">
            <v>190</v>
          </cell>
          <cell r="N8">
            <v>280</v>
          </cell>
          <cell r="O8">
            <v>400</v>
          </cell>
          <cell r="P8">
            <v>190</v>
          </cell>
          <cell r="Q8">
            <v>280</v>
          </cell>
          <cell r="T8" t="str">
            <v>DesTurno</v>
          </cell>
          <cell r="U8" t="str">
            <v>NoHoras</v>
          </cell>
          <cell r="V8" t="str">
            <v>ColTemp</v>
          </cell>
        </row>
        <row r="9">
          <cell r="B9" t="str">
            <v>Operador Externo 04</v>
          </cell>
          <cell r="C9">
            <v>180</v>
          </cell>
          <cell r="D9">
            <v>270</v>
          </cell>
          <cell r="E9">
            <v>380</v>
          </cell>
          <cell r="F9">
            <v>180</v>
          </cell>
          <cell r="G9">
            <v>270</v>
          </cell>
          <cell r="H9">
            <v>170</v>
          </cell>
          <cell r="I9">
            <v>260</v>
          </cell>
          <cell r="J9">
            <v>370</v>
          </cell>
          <cell r="K9">
            <v>170</v>
          </cell>
          <cell r="L9">
            <v>260</v>
          </cell>
          <cell r="M9">
            <v>190</v>
          </cell>
          <cell r="N9">
            <v>280</v>
          </cell>
          <cell r="O9">
            <v>400</v>
          </cell>
          <cell r="P9">
            <v>190</v>
          </cell>
          <cell r="Q9">
            <v>280</v>
          </cell>
          <cell r="T9" t="str">
            <v>8 Hora Matutino</v>
          </cell>
          <cell r="U9">
            <v>8</v>
          </cell>
          <cell r="V9">
            <v>2</v>
          </cell>
        </row>
        <row r="10">
          <cell r="T10" t="str">
            <v>12 Hora Matutino</v>
          </cell>
          <cell r="U10">
            <v>12</v>
          </cell>
          <cell r="V10">
            <v>3</v>
          </cell>
        </row>
        <row r="11">
          <cell r="T11" t="str">
            <v>24 Horas</v>
          </cell>
          <cell r="U11">
            <v>24</v>
          </cell>
          <cell r="V11">
            <v>4</v>
          </cell>
        </row>
        <row r="12">
          <cell r="T12" t="str">
            <v>8 Horas Nocturno</v>
          </cell>
          <cell r="U12">
            <v>8</v>
          </cell>
          <cell r="V12">
            <v>5</v>
          </cell>
        </row>
        <row r="13">
          <cell r="B13" t="str">
            <v>NomOpeZebra</v>
          </cell>
          <cell r="C13" t="str">
            <v>NH8</v>
          </cell>
          <cell r="D13" t="str">
            <v>NH12</v>
          </cell>
          <cell r="E13" t="str">
            <v>NH24</v>
          </cell>
          <cell r="F13" t="str">
            <v>NH8N</v>
          </cell>
          <cell r="G13" t="str">
            <v>NH12N</v>
          </cell>
          <cell r="T13" t="str">
            <v>12 Horas Nocturno</v>
          </cell>
          <cell r="U13">
            <v>12</v>
          </cell>
          <cell r="V13">
            <v>6</v>
          </cell>
        </row>
        <row r="14">
          <cell r="B14" t="str">
            <v>José Saúl Rodríguez Gonzaga</v>
          </cell>
          <cell r="C14">
            <v>90500</v>
          </cell>
          <cell r="D14">
            <v>135000</v>
          </cell>
          <cell r="E14">
            <v>260000</v>
          </cell>
          <cell r="F14">
            <v>84600</v>
          </cell>
          <cell r="G14">
            <v>124080</v>
          </cell>
        </row>
        <row r="15">
          <cell r="B15" t="str">
            <v>Ignacio López Valverde</v>
          </cell>
          <cell r="C15">
            <v>94500</v>
          </cell>
          <cell r="D15">
            <v>138600</v>
          </cell>
          <cell r="E15">
            <v>285000</v>
          </cell>
          <cell r="F15">
            <v>94500</v>
          </cell>
          <cell r="G15">
            <v>140000</v>
          </cell>
        </row>
        <row r="16">
          <cell r="B16" t="str">
            <v>Sandrá Soreque Cisneros</v>
          </cell>
          <cell r="C16">
            <v>67200</v>
          </cell>
          <cell r="D16">
            <v>105600</v>
          </cell>
          <cell r="E16">
            <v>220800</v>
          </cell>
          <cell r="F16">
            <v>66500</v>
          </cell>
          <cell r="G16">
            <v>98800</v>
          </cell>
          <cell r="T16" t="str">
            <v>DescripcionBOPP</v>
          </cell>
          <cell r="U16" t="str">
            <v>BOPPMicras</v>
          </cell>
          <cell r="V16" t="str">
            <v>Costos Kg.</v>
          </cell>
        </row>
        <row r="17">
          <cell r="B17" t="str">
            <v>Julios Cesar López Garfías</v>
          </cell>
          <cell r="C17">
            <v>67200</v>
          </cell>
          <cell r="D17">
            <v>105600</v>
          </cell>
          <cell r="E17">
            <v>220800</v>
          </cell>
          <cell r="F17">
            <v>66500</v>
          </cell>
          <cell r="G17">
            <v>98800</v>
          </cell>
          <cell r="T17" t="str">
            <v>BOPP 15 Micras</v>
          </cell>
          <cell r="U17">
            <v>15</v>
          </cell>
          <cell r="V17">
            <v>40.6</v>
          </cell>
        </row>
        <row r="18">
          <cell r="T18" t="str">
            <v>BOPP 20 Micras</v>
          </cell>
          <cell r="U18">
            <v>20</v>
          </cell>
          <cell r="V18">
            <v>40.6</v>
          </cell>
        </row>
        <row r="19">
          <cell r="T19" t="str">
            <v>BOPP 25 Micras</v>
          </cell>
          <cell r="U19">
            <v>25</v>
          </cell>
          <cell r="V19">
            <v>40.6</v>
          </cell>
        </row>
        <row r="20">
          <cell r="T20" t="str">
            <v>BOPP 30 Micras</v>
          </cell>
          <cell r="U20">
            <v>30</v>
          </cell>
          <cell r="V20">
            <v>40.6</v>
          </cell>
        </row>
        <row r="21">
          <cell r="T21" t="str">
            <v>BOPP 35 Micras</v>
          </cell>
          <cell r="U21">
            <v>35</v>
          </cell>
          <cell r="V21">
            <v>40.6</v>
          </cell>
        </row>
        <row r="22">
          <cell r="B22" t="str">
            <v>Juan Carlos Santiago Díaz</v>
          </cell>
          <cell r="C22">
            <v>26880</v>
          </cell>
          <cell r="D22">
            <v>40320</v>
          </cell>
          <cell r="E22">
            <v>77280</v>
          </cell>
          <cell r="F22">
            <v>25872</v>
          </cell>
          <cell r="G22">
            <v>38640</v>
          </cell>
          <cell r="H22">
            <v>25536</v>
          </cell>
          <cell r="I22">
            <v>38304</v>
          </cell>
          <cell r="J22">
            <v>73416</v>
          </cell>
          <cell r="K22">
            <v>24578</v>
          </cell>
          <cell r="L22">
            <v>36708</v>
          </cell>
          <cell r="T22" t="str">
            <v>BOPP 40 Micras</v>
          </cell>
          <cell r="U22">
            <v>40</v>
          </cell>
          <cell r="V22">
            <v>40.6</v>
          </cell>
        </row>
        <row r="23">
          <cell r="B23" t="str">
            <v>Jonathan  García</v>
          </cell>
          <cell r="C23">
            <v>26880</v>
          </cell>
          <cell r="D23">
            <v>40320</v>
          </cell>
          <cell r="E23">
            <v>77280</v>
          </cell>
          <cell r="F23">
            <v>25872</v>
          </cell>
          <cell r="G23">
            <v>38640</v>
          </cell>
          <cell r="H23">
            <v>25536</v>
          </cell>
          <cell r="I23">
            <v>38304</v>
          </cell>
          <cell r="J23">
            <v>73416</v>
          </cell>
          <cell r="K23">
            <v>24578</v>
          </cell>
          <cell r="L23">
            <v>36708</v>
          </cell>
        </row>
        <row r="24">
          <cell r="B24" t="str">
            <v>Mariana Gutierrez Carbajal</v>
          </cell>
          <cell r="C24">
            <v>21504</v>
          </cell>
          <cell r="D24">
            <v>32256</v>
          </cell>
          <cell r="E24">
            <v>61824</v>
          </cell>
          <cell r="F24">
            <v>20697</v>
          </cell>
          <cell r="G24">
            <v>30912</v>
          </cell>
          <cell r="H24">
            <v>20428</v>
          </cell>
          <cell r="I24">
            <v>30643</v>
          </cell>
          <cell r="J24">
            <v>58732</v>
          </cell>
          <cell r="K24">
            <v>19662</v>
          </cell>
          <cell r="L24">
            <v>29366</v>
          </cell>
        </row>
        <row r="25">
          <cell r="B25" t="str">
            <v>Guadalupe Contreras Carrea</v>
          </cell>
          <cell r="C25">
            <v>21504</v>
          </cell>
          <cell r="D25">
            <v>32256</v>
          </cell>
          <cell r="E25">
            <v>61824</v>
          </cell>
          <cell r="F25">
            <v>20697</v>
          </cell>
          <cell r="G25">
            <v>30912</v>
          </cell>
          <cell r="H25">
            <v>20428</v>
          </cell>
          <cell r="I25">
            <v>30643</v>
          </cell>
          <cell r="J25">
            <v>58732</v>
          </cell>
          <cell r="K25">
            <v>19662</v>
          </cell>
          <cell r="L25">
            <v>29366</v>
          </cell>
        </row>
        <row r="30">
          <cell r="B30" t="str">
            <v>Ricardo Iván Gúzman</v>
          </cell>
        </row>
        <row r="31">
          <cell r="B31" t="str">
            <v>Sandra Soroque</v>
          </cell>
        </row>
        <row r="35">
          <cell r="T35" t="str">
            <v>DesTpoMaterial</v>
          </cell>
          <cell r="U35" t="str">
            <v>CantSolvente</v>
          </cell>
          <cell r="V35" t="str">
            <v>CantAzul</v>
          </cell>
          <cell r="W35" t="str">
            <v>CantBlanco</v>
          </cell>
        </row>
        <row r="36">
          <cell r="T36" t="str">
            <v>Normal</v>
          </cell>
          <cell r="U36">
            <v>4.0099999999999999E-4</v>
          </cell>
          <cell r="V36">
            <v>1.6699999999999999E-4</v>
          </cell>
          <cell r="W36">
            <v>6.6000000000000005E-5</v>
          </cell>
        </row>
        <row r="37">
          <cell r="T37" t="str">
            <v>Frío</v>
          </cell>
          <cell r="U37">
            <v>3.8299999999999999E-4</v>
          </cell>
          <cell r="V37">
            <v>2.23E-4</v>
          </cell>
          <cell r="W37">
            <v>8.5000000000000006E-5</v>
          </cell>
        </row>
        <row r="38">
          <cell r="T38" t="str">
            <v>Calor</v>
          </cell>
          <cell r="U38">
            <v>4.9299999999999995E-4</v>
          </cell>
          <cell r="V38">
            <v>2.63E-4</v>
          </cell>
          <cell r="W38">
            <v>1E-3</v>
          </cell>
        </row>
        <row r="43">
          <cell r="T43" t="str">
            <v>Etiqueta 7.6 x 3.3 cm</v>
          </cell>
          <cell r="U43">
            <v>7.6</v>
          </cell>
          <cell r="V43">
            <v>3.3</v>
          </cell>
          <cell r="W43" t="str">
            <v>8 cm x 450 m</v>
          </cell>
          <cell r="X43">
            <v>450</v>
          </cell>
        </row>
        <row r="44">
          <cell r="T44" t="str">
            <v>Etiqueta 6.2 x2.5 cm</v>
          </cell>
          <cell r="U44">
            <v>6.2</v>
          </cell>
          <cell r="V44">
            <v>2.5</v>
          </cell>
          <cell r="W44" t="str">
            <v>7 cm x 450 m</v>
          </cell>
          <cell r="X44">
            <v>450</v>
          </cell>
        </row>
        <row r="48">
          <cell r="S48" t="str">
            <v>Alimentador</v>
          </cell>
          <cell r="T48" t="str">
            <v>Alejandra</v>
          </cell>
          <cell r="U48" t="str">
            <v>Alejandra2</v>
          </cell>
        </row>
        <row r="49">
          <cell r="S49" t="str">
            <v>Surtidor 1</v>
          </cell>
          <cell r="T49" t="str">
            <v>maquila1</v>
          </cell>
          <cell r="U49" t="str">
            <v>maquila1</v>
          </cell>
        </row>
        <row r="50">
          <cell r="S50" t="str">
            <v>Surtidor 2</v>
          </cell>
          <cell r="T50" t="str">
            <v>maquila2</v>
          </cell>
          <cell r="U50" t="str">
            <v>Humberto</v>
          </cell>
        </row>
        <row r="51">
          <cell r="S51" t="str">
            <v>Volteador</v>
          </cell>
          <cell r="T51" t="str">
            <v>Humberto</v>
          </cell>
          <cell r="U51" t="str">
            <v>Maricela</v>
          </cell>
        </row>
        <row r="52">
          <cell r="S52" t="str">
            <v>Cambios</v>
          </cell>
          <cell r="T52" t="str">
            <v>Mariana</v>
          </cell>
          <cell r="U52" t="str">
            <v>Daniel</v>
          </cell>
        </row>
        <row r="53">
          <cell r="S53" t="str">
            <v>Rotulos</v>
          </cell>
          <cell r="T53" t="str">
            <v>Daniel</v>
          </cell>
          <cell r="U53" t="str">
            <v>Mariana</v>
          </cell>
        </row>
        <row r="54">
          <cell r="S54" t="str">
            <v>Acomodador 1</v>
          </cell>
          <cell r="T54" t="str">
            <v>Maricela</v>
          </cell>
          <cell r="U54" t="str">
            <v>maquila2</v>
          </cell>
        </row>
        <row r="55">
          <cell r="S55" t="str">
            <v>Acomodador 2</v>
          </cell>
          <cell r="T55" t="str">
            <v>Javier</v>
          </cell>
          <cell r="U55" t="str">
            <v>Francisco</v>
          </cell>
        </row>
        <row r="56">
          <cell r="S56" t="str">
            <v>Tarima</v>
          </cell>
          <cell r="T56" t="str">
            <v>Francisco</v>
          </cell>
          <cell r="U56" t="str">
            <v>Javier</v>
          </cell>
        </row>
        <row r="60">
          <cell r="S60" t="str">
            <v>Alimentador</v>
          </cell>
          <cell r="T60" t="str">
            <v>Serafin</v>
          </cell>
          <cell r="U60" t="str">
            <v>Elena</v>
          </cell>
        </row>
        <row r="61">
          <cell r="S61" t="str">
            <v>Surtidor 1</v>
          </cell>
          <cell r="T61" t="str">
            <v>maquila1</v>
          </cell>
          <cell r="U61" t="str">
            <v>Ignacio</v>
          </cell>
        </row>
        <row r="62">
          <cell r="S62" t="str">
            <v>Surtidor 2</v>
          </cell>
          <cell r="T62" t="str">
            <v>maquila2</v>
          </cell>
          <cell r="U62" t="str">
            <v>Maquila 2</v>
          </cell>
        </row>
        <row r="63">
          <cell r="S63" t="str">
            <v>Volteador</v>
          </cell>
          <cell r="T63" t="str">
            <v>Adriana</v>
          </cell>
          <cell r="U63" t="str">
            <v>Maquila 1</v>
          </cell>
        </row>
        <row r="64">
          <cell r="S64" t="str">
            <v>Cambios</v>
          </cell>
          <cell r="T64" t="str">
            <v>Contreras</v>
          </cell>
          <cell r="U64" t="str">
            <v>Adriana</v>
          </cell>
        </row>
        <row r="65">
          <cell r="S65" t="str">
            <v>Rotulos</v>
          </cell>
          <cell r="T65" t="str">
            <v>Rosita</v>
          </cell>
          <cell r="U65" t="str">
            <v>Rosita</v>
          </cell>
        </row>
        <row r="66">
          <cell r="S66" t="str">
            <v>Acomodador 1</v>
          </cell>
          <cell r="T66" t="str">
            <v>Elena</v>
          </cell>
          <cell r="U66" t="str">
            <v>Contreras</v>
          </cell>
        </row>
        <row r="67">
          <cell r="S67" t="str">
            <v>Acomodador 2</v>
          </cell>
          <cell r="T67" t="str">
            <v>Timoteo</v>
          </cell>
          <cell r="U67" t="str">
            <v>Serafin</v>
          </cell>
        </row>
        <row r="68">
          <cell r="S68" t="str">
            <v>Tarima</v>
          </cell>
          <cell r="T68" t="str">
            <v>Ignacio</v>
          </cell>
          <cell r="U68" t="str">
            <v>Timoteo</v>
          </cell>
        </row>
        <row r="71">
          <cell r="S71" t="str">
            <v>Roll 1</v>
          </cell>
          <cell r="T71">
            <v>2</v>
          </cell>
        </row>
        <row r="72">
          <cell r="S72" t="str">
            <v>Roll 2</v>
          </cell>
          <cell r="T72">
            <v>3</v>
          </cell>
        </row>
      </sheetData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-armados"/>
      <sheetName val="Nueva"/>
      <sheetName val="2-17 1-2737"/>
      <sheetName val="2-17 2-2738"/>
      <sheetName val="Clientes"/>
    </sheetNames>
    <sheetDataSet>
      <sheetData sheetId="0">
        <row r="1">
          <cell r="H1">
            <v>42789</v>
          </cell>
        </row>
        <row r="5">
          <cell r="B5" t="str">
            <v>WUNDER VENT S.A. DE C.V</v>
          </cell>
          <cell r="E5" t="str">
            <v>Liliana Garcia D.</v>
          </cell>
          <cell r="F5" t="str">
            <v>Atenas #111 Col.Moderna         C.P. 37328 Tel.8477)7790999 Leon, Gto.</v>
          </cell>
        </row>
        <row r="11">
          <cell r="B11">
            <v>1</v>
          </cell>
          <cell r="C11">
            <v>1.22</v>
          </cell>
          <cell r="D11">
            <v>2.41</v>
          </cell>
          <cell r="E11" t="str">
            <v>Mosquitero lateral</v>
          </cell>
          <cell r="F11" t="str">
            <v>Blanco</v>
          </cell>
        </row>
        <row r="12">
          <cell r="C12">
            <v>0</v>
          </cell>
          <cell r="D12">
            <v>0</v>
          </cell>
          <cell r="E12" t="str">
            <v>(Seleccionar)</v>
          </cell>
          <cell r="F12" t="str">
            <v>(Seleccionar)</v>
          </cell>
        </row>
        <row r="32">
          <cell r="B32">
            <v>1</v>
          </cell>
          <cell r="E32" t="str">
            <v>Window kit*</v>
          </cell>
          <cell r="F32" t="str">
            <v>Blanco</v>
          </cell>
        </row>
        <row r="33">
          <cell r="B33">
            <v>0</v>
          </cell>
          <cell r="E33" t="str">
            <v>Kit puerta doble</v>
          </cell>
        </row>
        <row r="34">
          <cell r="B34">
            <v>0</v>
          </cell>
          <cell r="E34" t="str">
            <v>Malla x ml.</v>
          </cell>
        </row>
        <row r="35">
          <cell r="B35">
            <v>2.41</v>
          </cell>
          <cell r="E35" t="str">
            <v>Felpa x ml.</v>
          </cell>
        </row>
        <row r="36">
          <cell r="B36">
            <v>0</v>
          </cell>
          <cell r="E36" t="str">
            <v>Pista mL Foliada</v>
          </cell>
        </row>
        <row r="37">
          <cell r="B37">
            <v>2.44</v>
          </cell>
          <cell r="E37" t="str">
            <v>Pista mL Pintada</v>
          </cell>
        </row>
        <row r="38">
          <cell r="B38">
            <v>0</v>
          </cell>
          <cell r="E38" t="str">
            <v>Pasador EXL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</sheetPr>
  <dimension ref="A1:AE56"/>
  <sheetViews>
    <sheetView zoomScaleNormal="100" workbookViewId="0">
      <selection activeCell="AB16" sqref="AB16"/>
    </sheetView>
  </sheetViews>
  <sheetFormatPr baseColWidth="10" defaultRowHeight="11.25" x14ac:dyDescent="0.15"/>
  <cols>
    <col min="1" max="9" width="4.7109375" style="6" customWidth="1"/>
    <col min="10" max="10" width="5.5703125" style="6" customWidth="1"/>
    <col min="11" max="11" width="5.85546875" style="6" customWidth="1"/>
    <col min="12" max="13" width="2.140625" style="6" bestFit="1" customWidth="1"/>
    <col min="14" max="14" width="8.7109375" style="6" customWidth="1"/>
    <col min="15" max="15" width="4.7109375" style="6" customWidth="1"/>
    <col min="16" max="17" width="4.5703125" style="6" customWidth="1"/>
    <col min="18" max="18" width="3.5703125" style="6" customWidth="1"/>
    <col min="19" max="19" width="4.7109375" style="6" customWidth="1"/>
    <col min="20" max="20" width="5.28515625" style="6" customWidth="1"/>
    <col min="21" max="21" width="6.7109375" style="6" customWidth="1"/>
    <col min="22" max="22" width="2.85546875" style="6" customWidth="1"/>
    <col min="23" max="23" width="3.28515625" style="6" bestFit="1" customWidth="1"/>
    <col min="24" max="33" width="4.7109375" style="6" customWidth="1"/>
    <col min="34" max="16384" width="11.42578125" style="6"/>
  </cols>
  <sheetData>
    <row r="1" spans="1:25" s="1" customFormat="1" ht="15.75" customHeight="1" x14ac:dyDescent="0.25">
      <c r="A1" s="166" t="s">
        <v>37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</row>
    <row r="2" spans="1:25" s="1" customFormat="1" ht="10.5" customHeight="1" x14ac:dyDescent="0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5" s="1" customFormat="1" ht="15.75" customHeight="1" x14ac:dyDescent="0.25">
      <c r="A3" s="167" t="s">
        <v>38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</row>
    <row r="4" spans="1:25" s="1" customFormat="1" ht="6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1" customFormat="1" ht="15.75" x14ac:dyDescent="0.25">
      <c r="A5" s="168" t="s">
        <v>0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2"/>
      <c r="S5" s="169" t="s">
        <v>1</v>
      </c>
      <c r="T5" s="169"/>
      <c r="U5" s="169"/>
      <c r="V5" s="3"/>
      <c r="W5" s="170" t="s">
        <v>2</v>
      </c>
      <c r="X5" s="170"/>
      <c r="Y5" s="170"/>
    </row>
    <row r="6" spans="1:25" x14ac:dyDescent="0.15">
      <c r="A6" s="171" t="s">
        <v>3</v>
      </c>
      <c r="B6" s="173">
        <v>1</v>
      </c>
      <c r="C6" s="174"/>
      <c r="D6" s="175">
        <v>2737</v>
      </c>
      <c r="E6" s="176"/>
      <c r="F6" s="4">
        <v>2</v>
      </c>
      <c r="G6" s="7">
        <v>17</v>
      </c>
      <c r="I6" s="177" t="s">
        <v>4</v>
      </c>
      <c r="J6" s="176" t="str">
        <f>CONCATENATE(F6,"-",G6,"/",B6,"-",D6)</f>
        <v>2-17/1-2737</v>
      </c>
      <c r="K6" s="179"/>
      <c r="L6" s="179"/>
      <c r="M6" s="179"/>
      <c r="N6" s="179"/>
      <c r="O6" s="179"/>
      <c r="P6" s="179"/>
      <c r="Q6" s="179"/>
      <c r="S6" s="180">
        <f ca="1">'[3]Pre-armados'!H1</f>
        <v>42789</v>
      </c>
      <c r="T6" s="181"/>
      <c r="U6" s="182"/>
      <c r="V6" s="8"/>
      <c r="W6" s="180">
        <f ca="1">S6</f>
        <v>42789</v>
      </c>
      <c r="X6" s="181"/>
      <c r="Y6" s="182"/>
    </row>
    <row r="7" spans="1:25" x14ac:dyDescent="0.15">
      <c r="A7" s="172"/>
      <c r="B7" s="183" t="s">
        <v>5</v>
      </c>
      <c r="C7" s="183"/>
      <c r="D7" s="184" t="s">
        <v>6</v>
      </c>
      <c r="E7" s="184"/>
      <c r="F7" s="36" t="s">
        <v>7</v>
      </c>
      <c r="G7" s="36" t="s">
        <v>8</v>
      </c>
      <c r="I7" s="178"/>
      <c r="J7" s="185" t="s">
        <v>9</v>
      </c>
      <c r="K7" s="185"/>
      <c r="L7" s="185"/>
      <c r="M7" s="185"/>
      <c r="N7" s="185"/>
      <c r="O7" s="185"/>
      <c r="P7" s="185"/>
      <c r="Q7" s="185"/>
      <c r="S7" s="37" t="s">
        <v>10</v>
      </c>
      <c r="T7" s="37" t="s">
        <v>7</v>
      </c>
      <c r="U7" s="37" t="s">
        <v>8</v>
      </c>
      <c r="W7" s="9" t="s">
        <v>10</v>
      </c>
      <c r="X7" s="9" t="s">
        <v>7</v>
      </c>
      <c r="Y7" s="37" t="s">
        <v>8</v>
      </c>
    </row>
    <row r="8" spans="1:25" ht="3.75" customHeight="1" x14ac:dyDescent="0.15"/>
    <row r="9" spans="1:25" ht="21.95" customHeight="1" x14ac:dyDescent="0.15">
      <c r="A9" s="186" t="str">
        <f>'[3]Pre-armados'!B5</f>
        <v>WUNDER VENT S.A. DE C.V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79"/>
      <c r="N9" s="185" t="str">
        <f>IF('[3]Pre-armados'!B7=0," ",'[3]Pre-armados'!B7)</f>
        <v xml:space="preserve"> </v>
      </c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</row>
    <row r="10" spans="1:25" x14ac:dyDescent="0.15">
      <c r="A10" s="144" t="s">
        <v>11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79"/>
      <c r="N10" s="144" t="s">
        <v>12</v>
      </c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</row>
    <row r="11" spans="1:25" s="12" customFormat="1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21.95" customHeight="1" x14ac:dyDescent="0.15">
      <c r="A12" s="186" t="str">
        <f>'[3]Pre-armados'!E5</f>
        <v>Liliana Garcia D.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79"/>
      <c r="N12" s="187" t="str">
        <f>IF('[3]Pre-armados'!F5=0," ",'[3]Pre-armados'!F5)</f>
        <v>Atenas #111 Col.Moderna         C.P. 37328 Tel.8477)7790999 Leon, Gto.</v>
      </c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</row>
    <row r="13" spans="1:25" x14ac:dyDescent="0.15">
      <c r="A13" s="144" t="s">
        <v>13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79"/>
      <c r="N13" s="144" t="s">
        <v>14</v>
      </c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</row>
    <row r="14" spans="1:25" s="12" customForma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12" customFormat="1" ht="5.25" customHeight="1" x14ac:dyDescent="0.15"/>
    <row r="16" spans="1:25" ht="5.25" customHeight="1" x14ac:dyDescent="0.15"/>
    <row r="17" spans="1:31" ht="3.75" customHeight="1" thickBot="1" x14ac:dyDescent="0.2">
      <c r="A17" s="22"/>
      <c r="B17" s="145" t="s">
        <v>15</v>
      </c>
      <c r="C17" s="146"/>
      <c r="D17" s="146"/>
      <c r="E17" s="147"/>
      <c r="F17" s="14"/>
      <c r="G17" s="14"/>
      <c r="H17" s="15"/>
      <c r="I17" s="15"/>
      <c r="J17" s="16"/>
      <c r="K17" s="42"/>
      <c r="L17" s="43"/>
      <c r="M17" s="43"/>
      <c r="N17" s="17"/>
      <c r="O17" s="17"/>
      <c r="P17" s="18"/>
      <c r="Q17" s="18"/>
      <c r="R17" s="18"/>
      <c r="S17" s="19"/>
      <c r="T17" s="18"/>
      <c r="U17" s="18"/>
      <c r="V17" s="18"/>
      <c r="W17" s="18"/>
      <c r="X17" s="18"/>
      <c r="Y17" s="18"/>
    </row>
    <row r="18" spans="1:31" ht="15.75" customHeight="1" x14ac:dyDescent="0.15">
      <c r="A18" s="154" t="s">
        <v>16</v>
      </c>
      <c r="B18" s="148"/>
      <c r="C18" s="149"/>
      <c r="D18" s="149"/>
      <c r="E18" s="150"/>
      <c r="F18" s="155" t="s">
        <v>17</v>
      </c>
      <c r="G18" s="156"/>
      <c r="H18" s="156"/>
      <c r="I18" s="156"/>
      <c r="J18" s="156"/>
      <c r="K18" s="156"/>
      <c r="L18" s="44"/>
      <c r="M18" s="45"/>
      <c r="N18" s="157" t="s">
        <v>18</v>
      </c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9"/>
    </row>
    <row r="19" spans="1:31" ht="15.75" customHeight="1" x14ac:dyDescent="0.15">
      <c r="A19" s="154"/>
      <c r="B19" s="151"/>
      <c r="C19" s="152"/>
      <c r="D19" s="152"/>
      <c r="E19" s="153"/>
      <c r="F19" s="160" t="s">
        <v>19</v>
      </c>
      <c r="G19" s="160"/>
      <c r="H19" s="160" t="s">
        <v>20</v>
      </c>
      <c r="I19" s="160"/>
      <c r="J19" s="160" t="s">
        <v>21</v>
      </c>
      <c r="K19" s="161"/>
      <c r="L19" s="38" t="s">
        <v>39</v>
      </c>
      <c r="M19" s="41" t="s">
        <v>40</v>
      </c>
      <c r="N19" s="162" t="s">
        <v>22</v>
      </c>
      <c r="O19" s="163"/>
      <c r="P19" s="163"/>
      <c r="Q19" s="163"/>
      <c r="R19" s="163"/>
      <c r="S19" s="164" t="s">
        <v>23</v>
      </c>
      <c r="T19" s="163"/>
      <c r="U19" s="163"/>
      <c r="V19" s="163"/>
      <c r="W19" s="163"/>
      <c r="X19" s="163"/>
      <c r="Y19" s="165"/>
    </row>
    <row r="20" spans="1:31" ht="15" customHeight="1" x14ac:dyDescent="0.15">
      <c r="A20" s="16">
        <f>IF('[3]Pre-armados'!B11=0,"-",'[3]Pre-armados'!B11)</f>
        <v>1</v>
      </c>
      <c r="B20" s="141" t="str">
        <f>IF('[3]Pre-armados'!E11="(Seleccionar)","-",'[3]Pre-armados'!E11)</f>
        <v>Mosquitero lateral</v>
      </c>
      <c r="C20" s="141"/>
      <c r="D20" s="141"/>
      <c r="E20" s="141"/>
      <c r="F20" s="131">
        <f>IF('[3]Pre-armados'!C11=0,"-",'[3]Pre-armados'!C11)</f>
        <v>1.22</v>
      </c>
      <c r="G20" s="131"/>
      <c r="H20" s="131">
        <f>IF('[3]Pre-armados'!D11=0,"-",'[3]Pre-armados'!D11)</f>
        <v>2.41</v>
      </c>
      <c r="I20" s="131"/>
      <c r="J20" s="132" t="str">
        <f>IF('[3]Pre-armados'!F11="(Seleccionar)","-",'[3]Pre-armados'!F11)</f>
        <v>Blanco</v>
      </c>
      <c r="K20" s="133"/>
      <c r="L20" s="39"/>
      <c r="M20" s="46"/>
      <c r="N20" s="142" t="s">
        <v>42</v>
      </c>
      <c r="O20" s="119"/>
      <c r="P20" s="119"/>
      <c r="Q20" s="118" t="s">
        <v>43</v>
      </c>
      <c r="R20" s="119"/>
      <c r="S20" s="118" t="s">
        <v>44</v>
      </c>
      <c r="T20" s="119"/>
      <c r="U20" s="118" t="s">
        <v>41</v>
      </c>
      <c r="V20" s="119"/>
      <c r="W20" s="143"/>
      <c r="X20" s="118" t="s">
        <v>31</v>
      </c>
      <c r="Y20" s="120"/>
    </row>
    <row r="21" spans="1:31" ht="15" customHeight="1" x14ac:dyDescent="0.15">
      <c r="A21" s="16" t="str">
        <f>IF('[3]Pre-armados'!B12=0,"-",'[3]Pre-armados'!B12)</f>
        <v>-</v>
      </c>
      <c r="B21" s="141" t="str">
        <f>IF('[3]Pre-armados'!E12="(Seleccionar)","-",'[3]Pre-armados'!E12)</f>
        <v>-</v>
      </c>
      <c r="C21" s="141"/>
      <c r="D21" s="141"/>
      <c r="E21" s="141"/>
      <c r="F21" s="131" t="str">
        <f>IF('[3]Pre-armados'!C12=0,"-",'[3]Pre-armados'!C12)</f>
        <v>-</v>
      </c>
      <c r="G21" s="131"/>
      <c r="H21" s="131" t="str">
        <f>IF('[3]Pre-armados'!D12=0,"-",'[3]Pre-armados'!D12)</f>
        <v>-</v>
      </c>
      <c r="I21" s="131"/>
      <c r="J21" s="132" t="str">
        <f>IF('[3]Pre-armados'!F12="(Seleccionar)","-",'[3]Pre-armados'!F12)</f>
        <v>-</v>
      </c>
      <c r="K21" s="133"/>
      <c r="L21" s="40"/>
      <c r="M21" s="46"/>
      <c r="N21" s="129" t="s">
        <v>32</v>
      </c>
      <c r="O21" s="82"/>
      <c r="P21" s="82"/>
      <c r="Q21" s="82" t="e">
        <f>IF($H$32&lt;=0,"-",$H$32)</f>
        <v>#VALUE!</v>
      </c>
      <c r="R21" s="82"/>
      <c r="S21" s="130">
        <v>1</v>
      </c>
      <c r="T21" s="130"/>
      <c r="U21" s="121" t="e">
        <f>S21*6.1-0.014-(Q21-(A32*0.064))-A32*0.004</f>
        <v>#VALUE!</v>
      </c>
      <c r="V21" s="122"/>
      <c r="W21" s="123"/>
      <c r="X21" s="121">
        <v>2.8769999999999998</v>
      </c>
      <c r="Y21" s="134"/>
      <c r="Z21" s="64" t="e">
        <f>X21-U21</f>
        <v>#VALUE!</v>
      </c>
      <c r="AA21" s="64"/>
      <c r="AB21" s="64"/>
    </row>
    <row r="22" spans="1:31" ht="15" customHeight="1" x14ac:dyDescent="0.15">
      <c r="A22" s="16"/>
      <c r="B22" s="135"/>
      <c r="C22" s="136"/>
      <c r="D22" s="136"/>
      <c r="E22" s="137"/>
      <c r="F22" s="132"/>
      <c r="G22" s="138"/>
      <c r="H22" s="132"/>
      <c r="I22" s="138"/>
      <c r="J22" s="132"/>
      <c r="K22" s="138"/>
      <c r="L22" s="39"/>
      <c r="M22" s="46"/>
      <c r="N22" s="139" t="s">
        <v>33</v>
      </c>
      <c r="O22" s="140"/>
      <c r="P22" s="140"/>
      <c r="Q22" s="82" t="e">
        <f>IF($H$32&lt;=0,"-",$H$32)</f>
        <v>#VALUE!</v>
      </c>
      <c r="R22" s="82"/>
      <c r="S22" s="130">
        <v>1</v>
      </c>
      <c r="T22" s="130"/>
      <c r="U22" s="121" t="e">
        <f>S22*6.1-0.014-(Q21-(A32*0.026))-A32*0.004</f>
        <v>#VALUE!</v>
      </c>
      <c r="V22" s="122"/>
      <c r="W22" s="123"/>
      <c r="X22" s="121">
        <v>2.8</v>
      </c>
      <c r="Y22" s="134"/>
      <c r="Z22" s="64" t="e">
        <f>X22-U22</f>
        <v>#VALUE!</v>
      </c>
      <c r="AA22" s="64"/>
      <c r="AB22" s="64"/>
    </row>
    <row r="23" spans="1:31" ht="15" customHeight="1" x14ac:dyDescent="0.15">
      <c r="A23" s="16"/>
      <c r="B23" s="135"/>
      <c r="C23" s="136"/>
      <c r="D23" s="136"/>
      <c r="E23" s="137"/>
      <c r="F23" s="131"/>
      <c r="G23" s="131"/>
      <c r="H23" s="131"/>
      <c r="I23" s="131"/>
      <c r="J23" s="132"/>
      <c r="K23" s="133"/>
      <c r="L23" s="39"/>
      <c r="M23" s="46"/>
      <c r="N23" s="129" t="s">
        <v>27</v>
      </c>
      <c r="O23" s="82"/>
      <c r="P23" s="82"/>
      <c r="Q23" s="82" t="e">
        <f>IF($F$32&lt;=0,"-",$F$32)</f>
        <v>#VALUE!</v>
      </c>
      <c r="R23" s="82"/>
      <c r="S23" s="130">
        <v>1</v>
      </c>
      <c r="T23" s="130"/>
      <c r="U23" s="121" t="e">
        <f>S23*6.1-0.014-(A32*0.004)*2-Q23</f>
        <v>#VALUE!</v>
      </c>
      <c r="V23" s="122"/>
      <c r="W23" s="123"/>
      <c r="X23" s="121">
        <v>0.37</v>
      </c>
      <c r="Y23" s="134"/>
      <c r="Z23" s="64" t="e">
        <f>X23-U23</f>
        <v>#VALUE!</v>
      </c>
      <c r="AA23" s="64"/>
      <c r="AB23" s="64"/>
    </row>
    <row r="24" spans="1:31" ht="15" customHeight="1" x14ac:dyDescent="0.15">
      <c r="A24" s="28"/>
      <c r="B24" s="101"/>
      <c r="C24" s="102"/>
      <c r="D24" s="102"/>
      <c r="E24" s="103"/>
      <c r="F24" s="104"/>
      <c r="G24" s="105"/>
      <c r="H24" s="106"/>
      <c r="I24" s="106"/>
      <c r="J24" s="104"/>
      <c r="K24" s="107"/>
      <c r="L24" s="9"/>
      <c r="M24" s="47"/>
      <c r="N24" s="129" t="s">
        <v>54</v>
      </c>
      <c r="O24" s="82"/>
      <c r="P24" s="82"/>
      <c r="Q24" s="82" t="e">
        <f>IF($H$32&lt;=0,"-",$H$32)</f>
        <v>#VALUE!</v>
      </c>
      <c r="R24" s="82"/>
      <c r="S24" s="130">
        <v>1</v>
      </c>
      <c r="T24" s="130"/>
      <c r="U24" s="121">
        <f>S24*6.1-0.014-(2.03-0.028)-0.004-(1.31-0.028)-0.004-(2.41-0.028)</f>
        <v>0.41199999999999992</v>
      </c>
      <c r="V24" s="122"/>
      <c r="W24" s="123"/>
      <c r="X24" s="121">
        <v>0.42</v>
      </c>
      <c r="Y24" s="134"/>
      <c r="Z24" s="64">
        <f>X24-U24</f>
        <v>8.0000000000000626E-3</v>
      </c>
      <c r="AA24" s="64"/>
      <c r="AB24" s="64"/>
    </row>
    <row r="25" spans="1:31" ht="15" customHeight="1" x14ac:dyDescent="0.15">
      <c r="A25" s="28"/>
      <c r="B25" s="101"/>
      <c r="C25" s="102"/>
      <c r="D25" s="102"/>
      <c r="E25" s="103"/>
      <c r="F25" s="104"/>
      <c r="G25" s="105"/>
      <c r="H25" s="106"/>
      <c r="I25" s="106"/>
      <c r="J25" s="104"/>
      <c r="K25" s="107"/>
      <c r="L25" s="9"/>
      <c r="M25" s="47"/>
      <c r="N25" s="129" t="s">
        <v>55</v>
      </c>
      <c r="O25" s="82"/>
      <c r="P25" s="82"/>
      <c r="Q25" s="82" t="e">
        <f>Q24</f>
        <v>#VALUE!</v>
      </c>
      <c r="R25" s="82"/>
      <c r="S25" s="130">
        <v>1</v>
      </c>
      <c r="T25" s="130"/>
      <c r="U25" s="121" t="e">
        <f>S25*6.2-0.054-(Q25-(A32*0.028))-A32*0.004</f>
        <v>#VALUE!</v>
      </c>
      <c r="V25" s="122"/>
      <c r="W25" s="123"/>
      <c r="X25" s="121">
        <v>2.8849999999999998</v>
      </c>
      <c r="Y25" s="124"/>
      <c r="Z25" s="64" t="e">
        <f>X25-U25</f>
        <v>#VALUE!</v>
      </c>
      <c r="AA25" s="64"/>
      <c r="AB25" s="64"/>
    </row>
    <row r="26" spans="1:31" ht="15" customHeight="1" x14ac:dyDescent="0.15">
      <c r="A26" s="28"/>
      <c r="B26" s="101"/>
      <c r="C26" s="102"/>
      <c r="D26" s="102"/>
      <c r="E26" s="103"/>
      <c r="F26" s="104"/>
      <c r="G26" s="105"/>
      <c r="H26" s="125"/>
      <c r="I26" s="125"/>
      <c r="J26" s="104"/>
      <c r="K26" s="107"/>
      <c r="L26" s="9"/>
      <c r="M26" s="47"/>
      <c r="N26" s="129" t="s">
        <v>30</v>
      </c>
      <c r="O26" s="82"/>
      <c r="P26" s="82"/>
      <c r="Q26" s="82" t="e">
        <f>IF(H32&gt;=0,"0",H32)</f>
        <v>#VALUE!</v>
      </c>
      <c r="R26" s="82"/>
      <c r="S26" s="130">
        <v>0</v>
      </c>
      <c r="T26" s="130"/>
      <c r="U26" s="121" t="e">
        <f>S26*6.05-Q26</f>
        <v>#VALUE!</v>
      </c>
      <c r="V26" s="122"/>
      <c r="W26" s="123"/>
      <c r="X26" s="121">
        <v>0</v>
      </c>
      <c r="Y26" s="124"/>
      <c r="AA26" s="62"/>
      <c r="AC26" s="62"/>
    </row>
    <row r="27" spans="1:31" ht="15" customHeight="1" thickBot="1" x14ac:dyDescent="0.2">
      <c r="A27" s="28"/>
      <c r="B27" s="101"/>
      <c r="C27" s="102"/>
      <c r="D27" s="102"/>
      <c r="E27" s="103"/>
      <c r="F27" s="104"/>
      <c r="G27" s="105"/>
      <c r="H27" s="106"/>
      <c r="I27" s="106"/>
      <c r="J27" s="104"/>
      <c r="K27" s="107"/>
      <c r="L27" s="9"/>
      <c r="M27" s="47"/>
      <c r="N27" s="142" t="s">
        <v>56</v>
      </c>
      <c r="O27" s="119"/>
      <c r="P27" s="119"/>
      <c r="Q27" s="120"/>
      <c r="R27" s="240"/>
      <c r="S27" s="241"/>
      <c r="T27" s="241"/>
      <c r="U27" s="241"/>
      <c r="V27" s="241"/>
      <c r="W27" s="241"/>
      <c r="X27" s="241"/>
      <c r="Y27" s="246"/>
      <c r="AA27" s="63"/>
      <c r="AB27" s="63"/>
      <c r="AC27" s="62"/>
    </row>
    <row r="28" spans="1:31" ht="15" customHeight="1" x14ac:dyDescent="0.15">
      <c r="A28" s="28"/>
      <c r="B28" s="101"/>
      <c r="C28" s="102"/>
      <c r="D28" s="102"/>
      <c r="E28" s="103"/>
      <c r="F28" s="104"/>
      <c r="G28" s="105"/>
      <c r="H28" s="106"/>
      <c r="I28" s="106"/>
      <c r="J28" s="104"/>
      <c r="K28" s="107"/>
      <c r="L28" s="9"/>
      <c r="M28" s="47"/>
      <c r="N28" s="236" t="s">
        <v>51</v>
      </c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8"/>
      <c r="AA28" s="62"/>
      <c r="AC28" s="62"/>
    </row>
    <row r="29" spans="1:31" ht="15" customHeight="1" x14ac:dyDescent="0.15">
      <c r="A29" s="28"/>
      <c r="B29" s="101"/>
      <c r="C29" s="102"/>
      <c r="D29" s="102"/>
      <c r="E29" s="103"/>
      <c r="F29" s="104"/>
      <c r="G29" s="105"/>
      <c r="H29" s="106"/>
      <c r="I29" s="106"/>
      <c r="J29" s="104"/>
      <c r="K29" s="107"/>
      <c r="L29" s="9"/>
      <c r="M29" s="47"/>
      <c r="N29" s="59" t="s">
        <v>45</v>
      </c>
      <c r="O29" s="87" t="s">
        <v>50</v>
      </c>
      <c r="P29" s="87"/>
      <c r="Q29" s="87" t="s">
        <v>57</v>
      </c>
      <c r="R29" s="87"/>
      <c r="S29" s="87" t="s">
        <v>58</v>
      </c>
      <c r="T29" s="87"/>
      <c r="U29" s="87" t="s">
        <v>56</v>
      </c>
      <c r="V29" s="87"/>
      <c r="W29" s="87"/>
      <c r="X29" s="87"/>
      <c r="Y29" s="88"/>
      <c r="AA29" s="62"/>
      <c r="AC29" s="62"/>
      <c r="AE29" s="62"/>
    </row>
    <row r="30" spans="1:31" ht="15" customHeight="1" x14ac:dyDescent="0.15">
      <c r="A30" s="28"/>
      <c r="B30" s="101"/>
      <c r="C30" s="102"/>
      <c r="D30" s="102"/>
      <c r="E30" s="103"/>
      <c r="F30" s="104"/>
      <c r="G30" s="105"/>
      <c r="H30" s="106"/>
      <c r="I30" s="106"/>
      <c r="J30" s="104"/>
      <c r="K30" s="107"/>
      <c r="L30" s="9"/>
      <c r="M30" s="47"/>
      <c r="N30" s="247"/>
      <c r="O30" s="188"/>
      <c r="P30" s="190"/>
      <c r="Q30" s="188"/>
      <c r="R30" s="190"/>
      <c r="S30" s="188"/>
      <c r="T30" s="190"/>
      <c r="U30" s="188"/>
      <c r="V30" s="189"/>
      <c r="W30" s="189"/>
      <c r="X30" s="189"/>
      <c r="Y30" s="124"/>
    </row>
    <row r="31" spans="1:31" ht="15" customHeight="1" x14ac:dyDescent="0.15">
      <c r="A31" s="55"/>
      <c r="B31" s="110"/>
      <c r="C31" s="111"/>
      <c r="D31" s="111"/>
      <c r="E31" s="112"/>
      <c r="F31" s="113"/>
      <c r="G31" s="114"/>
      <c r="H31" s="115"/>
      <c r="I31" s="115"/>
      <c r="J31" s="113"/>
      <c r="K31" s="116"/>
      <c r="L31" s="56"/>
      <c r="M31" s="57"/>
      <c r="N31" s="247"/>
      <c r="O31" s="188"/>
      <c r="P31" s="190"/>
      <c r="Q31" s="188"/>
      <c r="R31" s="190"/>
      <c r="S31" s="188"/>
      <c r="T31" s="190"/>
      <c r="U31" s="188"/>
      <c r="V31" s="189"/>
      <c r="W31" s="189"/>
      <c r="X31" s="189"/>
      <c r="Y31" s="124"/>
    </row>
    <row r="32" spans="1:31" ht="15" customHeight="1" x14ac:dyDescent="0.15">
      <c r="A32" s="60">
        <f>SUM(A20:A31)</f>
        <v>1</v>
      </c>
      <c r="B32" s="61"/>
      <c r="C32" s="61"/>
      <c r="D32" s="61"/>
      <c r="E32" s="61"/>
      <c r="F32" s="97" t="e">
        <f>SUMPRODUCT(A20:A31*F20:G31)*2</f>
        <v>#VALUE!</v>
      </c>
      <c r="G32" s="97"/>
      <c r="H32" s="97" t="e">
        <f>SUMPRODUCT(A20*H20+A21*H21+A22*H22)</f>
        <v>#VALUE!</v>
      </c>
      <c r="I32" s="97"/>
      <c r="J32" s="61"/>
      <c r="K32" s="61"/>
      <c r="L32" s="61"/>
      <c r="M32" s="61"/>
      <c r="N32" s="247"/>
      <c r="O32" s="188"/>
      <c r="P32" s="190"/>
      <c r="Q32" s="188"/>
      <c r="R32" s="190"/>
      <c r="S32" s="188"/>
      <c r="T32" s="190"/>
      <c r="U32" s="188"/>
      <c r="V32" s="189"/>
      <c r="W32" s="189"/>
      <c r="X32" s="189"/>
      <c r="Y32" s="124"/>
    </row>
    <row r="33" spans="1:25" ht="15" customHeight="1" x14ac:dyDescent="0.15">
      <c r="A33" s="58">
        <f>IF('[3]Pre-armados'!B32=0," ",'[3]Pre-armados'!B32)</f>
        <v>1</v>
      </c>
      <c r="B33" s="98" t="str">
        <f>IF('[3]Pre-armados'!E32=0," ",'[3]Pre-armados'!E32)</f>
        <v>Window kit*</v>
      </c>
      <c r="C33" s="98"/>
      <c r="D33" s="98"/>
      <c r="E33" s="98"/>
      <c r="F33" s="98"/>
      <c r="G33" s="98"/>
      <c r="H33" s="98"/>
      <c r="I33" s="98"/>
      <c r="J33" s="99" t="str">
        <f>IF('[3]Pre-armados'!F32="(Seleccionar)","-",'[3]Pre-armados'!F32)</f>
        <v>Blanco</v>
      </c>
      <c r="K33" s="99"/>
      <c r="L33" s="99"/>
      <c r="M33" s="100"/>
      <c r="N33" s="247"/>
      <c r="O33" s="188"/>
      <c r="P33" s="190"/>
      <c r="Q33" s="188"/>
      <c r="R33" s="190"/>
      <c r="S33" s="188"/>
      <c r="T33" s="190"/>
      <c r="U33" s="188"/>
      <c r="V33" s="189"/>
      <c r="W33" s="189"/>
      <c r="X33" s="189"/>
      <c r="Y33" s="124"/>
    </row>
    <row r="34" spans="1:25" ht="15" customHeight="1" x14ac:dyDescent="0.15">
      <c r="A34" s="35" t="str">
        <f>IF('[3]Pre-armados'!B33=0," ",'[3]Pre-armados'!B33)</f>
        <v xml:space="preserve"> </v>
      </c>
      <c r="B34" s="81" t="str">
        <f>IF('[3]Pre-armados'!E33=0," ",'[3]Pre-armados'!E33)</f>
        <v>Kit puerta doble</v>
      </c>
      <c r="C34" s="81"/>
      <c r="D34" s="81"/>
      <c r="E34" s="81"/>
      <c r="F34" s="81"/>
      <c r="G34" s="81"/>
      <c r="H34" s="81"/>
      <c r="I34" s="81"/>
      <c r="J34" s="82" t="str">
        <f>IF('[3]Pre-armados'!F33=0," ",'[3]Pre-armados'!F33)</f>
        <v xml:space="preserve"> </v>
      </c>
      <c r="K34" s="82"/>
      <c r="L34" s="82"/>
      <c r="M34" s="83"/>
      <c r="N34" s="247"/>
      <c r="O34" s="188"/>
      <c r="P34" s="190"/>
      <c r="Q34" s="188"/>
      <c r="R34" s="190"/>
      <c r="S34" s="188"/>
      <c r="T34" s="190"/>
      <c r="U34" s="188"/>
      <c r="V34" s="189"/>
      <c r="W34" s="189"/>
      <c r="X34" s="189"/>
      <c r="Y34" s="124"/>
    </row>
    <row r="35" spans="1:25" ht="15" customHeight="1" x14ac:dyDescent="0.15">
      <c r="A35" s="35" t="str">
        <f>IF('[3]Pre-armados'!B34=0," ",'[3]Pre-armados'!B34)</f>
        <v xml:space="preserve"> </v>
      </c>
      <c r="B35" s="81" t="str">
        <f>IF('[3]Pre-armados'!E34=0," ",'[3]Pre-armados'!E34)</f>
        <v>Malla x ml.</v>
      </c>
      <c r="C35" s="81"/>
      <c r="D35" s="81"/>
      <c r="E35" s="81"/>
      <c r="F35" s="81"/>
      <c r="G35" s="81"/>
      <c r="H35" s="81"/>
      <c r="I35" s="81"/>
      <c r="J35" s="82" t="str">
        <f>IF('[3]Pre-armados'!F34=0," ",'[3]Pre-armados'!F34)</f>
        <v xml:space="preserve"> </v>
      </c>
      <c r="K35" s="82"/>
      <c r="L35" s="82"/>
      <c r="M35" s="83"/>
      <c r="N35" s="89" t="s">
        <v>59</v>
      </c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248"/>
    </row>
    <row r="36" spans="1:25" ht="15" customHeight="1" x14ac:dyDescent="0.15">
      <c r="A36" s="35">
        <f>IF('[3]Pre-armados'!B35=0," ",'[3]Pre-armados'!B35)</f>
        <v>2.41</v>
      </c>
      <c r="B36" s="81" t="str">
        <f>IF('[3]Pre-armados'!E35=0," ",'[3]Pre-armados'!E35)</f>
        <v>Felpa x ml.</v>
      </c>
      <c r="C36" s="81"/>
      <c r="D36" s="81"/>
      <c r="E36" s="81"/>
      <c r="F36" s="81"/>
      <c r="G36" s="81"/>
      <c r="H36" s="81"/>
      <c r="I36" s="81"/>
      <c r="J36" s="82" t="str">
        <f>IF('[3]Pre-armados'!F35=0," ",'[3]Pre-armados'!F35)</f>
        <v xml:space="preserve"> </v>
      </c>
      <c r="K36" s="82"/>
      <c r="L36" s="82"/>
      <c r="M36" s="83"/>
      <c r="N36" s="59" t="s">
        <v>46</v>
      </c>
      <c r="O36" s="87" t="s">
        <v>60</v>
      </c>
      <c r="P36" s="87"/>
      <c r="Q36" s="87"/>
      <c r="R36" s="87"/>
      <c r="S36" s="87" t="s">
        <v>49</v>
      </c>
      <c r="T36" s="87"/>
      <c r="U36" s="87"/>
      <c r="V36" s="87"/>
      <c r="W36" s="87"/>
      <c r="X36" s="87" t="s">
        <v>61</v>
      </c>
      <c r="Y36" s="88"/>
    </row>
    <row r="37" spans="1:25" ht="15" customHeight="1" x14ac:dyDescent="0.15">
      <c r="A37" s="35" t="str">
        <f>IF('[3]Pre-armados'!B36=0," ",'[3]Pre-armados'!B36)</f>
        <v xml:space="preserve"> </v>
      </c>
      <c r="B37" s="81" t="str">
        <f>IF('[3]Pre-armados'!E36=0," ",'[3]Pre-armados'!E36)</f>
        <v>Pista mL Foliada</v>
      </c>
      <c r="C37" s="81"/>
      <c r="D37" s="81"/>
      <c r="E37" s="81"/>
      <c r="F37" s="81"/>
      <c r="G37" s="81"/>
      <c r="H37" s="81"/>
      <c r="I37" s="81"/>
      <c r="J37" s="82" t="str">
        <f>IF('[3]Pre-armados'!F36=0," ",'[3]Pre-armados'!F36)</f>
        <v xml:space="preserve"> </v>
      </c>
      <c r="K37" s="82"/>
      <c r="L37" s="82"/>
      <c r="M37" s="83"/>
      <c r="N37" s="249"/>
      <c r="O37" s="242"/>
      <c r="P37" s="242"/>
      <c r="Q37" s="242"/>
      <c r="R37" s="242"/>
      <c r="S37" s="242"/>
      <c r="T37" s="242"/>
      <c r="U37" s="242"/>
      <c r="V37" s="242"/>
      <c r="W37" s="242"/>
      <c r="X37" s="239"/>
      <c r="Y37" s="250"/>
    </row>
    <row r="38" spans="1:25" ht="15" customHeight="1" x14ac:dyDescent="0.15">
      <c r="A38" s="35">
        <f>IF('[3]Pre-armados'!B37=0," ",'[3]Pre-armados'!B37)</f>
        <v>2.44</v>
      </c>
      <c r="B38" s="81" t="str">
        <f>IF('[3]Pre-armados'!E37=0," ",'[3]Pre-armados'!E37)</f>
        <v>Pista mL Pintada</v>
      </c>
      <c r="C38" s="81"/>
      <c r="D38" s="81"/>
      <c r="E38" s="81"/>
      <c r="F38" s="81"/>
      <c r="G38" s="81"/>
      <c r="H38" s="81"/>
      <c r="I38" s="81"/>
      <c r="J38" s="82" t="str">
        <f>IF('[3]Pre-armados'!F37=0," ",'[3]Pre-armados'!F37)</f>
        <v xml:space="preserve"> </v>
      </c>
      <c r="K38" s="82"/>
      <c r="L38" s="82"/>
      <c r="M38" s="83"/>
      <c r="N38" s="117" t="s">
        <v>56</v>
      </c>
      <c r="O38" s="87"/>
      <c r="P38" s="87"/>
      <c r="Q38" s="87"/>
      <c r="R38" s="87"/>
      <c r="S38" s="87"/>
      <c r="T38" s="87"/>
      <c r="U38" s="87" t="s">
        <v>62</v>
      </c>
      <c r="V38" s="87"/>
      <c r="W38" s="87" t="s">
        <v>63</v>
      </c>
      <c r="X38" s="87"/>
      <c r="Y38" s="88"/>
    </row>
    <row r="39" spans="1:25" ht="15" customHeight="1" x14ac:dyDescent="0.15">
      <c r="A39" s="35" t="str">
        <f>IF('[3]Pre-armados'!B38=0," ",'[3]Pre-armados'!B38)</f>
        <v xml:space="preserve"> </v>
      </c>
      <c r="B39" s="81" t="str">
        <f>IF('[3]Pre-armados'!E38=0," ",'[3]Pre-armados'!E38)</f>
        <v>Pasador EXL</v>
      </c>
      <c r="C39" s="81"/>
      <c r="D39" s="81"/>
      <c r="E39" s="81"/>
      <c r="F39" s="81"/>
      <c r="G39" s="81"/>
      <c r="H39" s="81"/>
      <c r="I39" s="81"/>
      <c r="J39" s="82" t="str">
        <f>IF('[3]Pre-armados'!F38=0," ",'[3]Pre-armados'!F38)</f>
        <v xml:space="preserve"> </v>
      </c>
      <c r="K39" s="82"/>
      <c r="L39" s="82"/>
      <c r="M39" s="83"/>
      <c r="N39" s="251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52"/>
    </row>
    <row r="40" spans="1:25" ht="15" customHeight="1" thickBot="1" x14ac:dyDescent="0.2">
      <c r="A40" s="75" t="s">
        <v>34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253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54"/>
    </row>
    <row r="41" spans="1:25" ht="15" customHeight="1" x14ac:dyDescent="0.15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25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56"/>
    </row>
    <row r="42" spans="1:25" ht="15" customHeight="1" thickBot="1" x14ac:dyDescent="0.2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257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9"/>
    </row>
    <row r="43" spans="1:25" x14ac:dyDescent="0.15">
      <c r="A43" s="67" t="s">
        <v>35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</row>
    <row r="44" spans="1:25" ht="11.25" customHeight="1" x14ac:dyDescent="0.15">
      <c r="A44" s="68" t="s">
        <v>36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70"/>
    </row>
    <row r="45" spans="1:25" x14ac:dyDescent="0.15">
      <c r="A45" s="71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70"/>
    </row>
    <row r="46" spans="1:25" x14ac:dyDescent="0.15">
      <c r="A46" s="71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70"/>
    </row>
    <row r="47" spans="1:25" x14ac:dyDescent="0.15">
      <c r="A47" s="71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70"/>
    </row>
    <row r="48" spans="1:25" x14ac:dyDescent="0.15">
      <c r="A48" s="71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70"/>
    </row>
    <row r="49" spans="1:25" x14ac:dyDescent="0.15">
      <c r="A49" s="71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70"/>
    </row>
    <row r="50" spans="1:25" x14ac:dyDescent="0.15">
      <c r="A50" s="71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70"/>
    </row>
    <row r="51" spans="1:25" ht="7.5" customHeight="1" x14ac:dyDescent="0.15">
      <c r="A51" s="71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70"/>
    </row>
    <row r="52" spans="1:25" x14ac:dyDescent="0.15">
      <c r="A52" s="71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70"/>
    </row>
    <row r="53" spans="1:25" x14ac:dyDescent="0.15">
      <c r="A53" s="71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70"/>
    </row>
    <row r="54" spans="1:25" x14ac:dyDescent="0.15">
      <c r="A54" s="71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70"/>
    </row>
    <row r="55" spans="1:25" x14ac:dyDescent="0.15">
      <c r="A55" s="71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70"/>
    </row>
    <row r="56" spans="1:25" x14ac:dyDescent="0.1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4"/>
    </row>
  </sheetData>
  <mergeCells count="183">
    <mergeCell ref="U33:Y33"/>
    <mergeCell ref="O34:P34"/>
    <mergeCell ref="Q34:R34"/>
    <mergeCell ref="S34:T34"/>
    <mergeCell ref="U34:Y34"/>
    <mergeCell ref="N38:T38"/>
    <mergeCell ref="W38:Y38"/>
    <mergeCell ref="U38:V38"/>
    <mergeCell ref="N39:T39"/>
    <mergeCell ref="U39:V39"/>
    <mergeCell ref="W39:Y39"/>
    <mergeCell ref="N40:Y42"/>
    <mergeCell ref="O36:R36"/>
    <mergeCell ref="S36:W36"/>
    <mergeCell ref="O37:R37"/>
    <mergeCell ref="S37:W37"/>
    <mergeCell ref="X37:Y37"/>
    <mergeCell ref="O29:P29"/>
    <mergeCell ref="N27:Q27"/>
    <mergeCell ref="R27:Y27"/>
    <mergeCell ref="U29:Y29"/>
    <mergeCell ref="Q29:R29"/>
    <mergeCell ref="S29:T29"/>
    <mergeCell ref="O30:P30"/>
    <mergeCell ref="Q30:R30"/>
    <mergeCell ref="S30:T30"/>
    <mergeCell ref="U30:Y30"/>
    <mergeCell ref="O31:P31"/>
    <mergeCell ref="Q31:R31"/>
    <mergeCell ref="S31:T31"/>
    <mergeCell ref="U31:Y31"/>
    <mergeCell ref="O32:P32"/>
    <mergeCell ref="Q32:R32"/>
    <mergeCell ref="S32:T32"/>
    <mergeCell ref="U32:Y32"/>
    <mergeCell ref="O33:P33"/>
    <mergeCell ref="Q33:R33"/>
    <mergeCell ref="S33:T33"/>
    <mergeCell ref="A9:L9"/>
    <mergeCell ref="M9:M10"/>
    <mergeCell ref="N9:Y9"/>
    <mergeCell ref="A10:L10"/>
    <mergeCell ref="N10:Y10"/>
    <mergeCell ref="A12:L12"/>
    <mergeCell ref="M12:M13"/>
    <mergeCell ref="N12:Y12"/>
    <mergeCell ref="N26:P26"/>
    <mergeCell ref="Q26:R26"/>
    <mergeCell ref="S26:T26"/>
    <mergeCell ref="U26:W26"/>
    <mergeCell ref="X26:Y26"/>
    <mergeCell ref="A1:Y2"/>
    <mergeCell ref="A3:Y3"/>
    <mergeCell ref="A5:Q5"/>
    <mergeCell ref="S5:U5"/>
    <mergeCell ref="W5:Y5"/>
    <mergeCell ref="A6:A7"/>
    <mergeCell ref="B6:C6"/>
    <mergeCell ref="D6:E6"/>
    <mergeCell ref="I6:I7"/>
    <mergeCell ref="J6:Q6"/>
    <mergeCell ref="S6:U6"/>
    <mergeCell ref="W6:Y6"/>
    <mergeCell ref="B7:C7"/>
    <mergeCell ref="D7:E7"/>
    <mergeCell ref="J7:Q7"/>
    <mergeCell ref="A13:L13"/>
    <mergeCell ref="N13:Y13"/>
    <mergeCell ref="B17:E19"/>
    <mergeCell ref="A18:A19"/>
    <mergeCell ref="F18:K18"/>
    <mergeCell ref="N18:Y18"/>
    <mergeCell ref="F19:G19"/>
    <mergeCell ref="H19:I19"/>
    <mergeCell ref="J19:K19"/>
    <mergeCell ref="N19:R19"/>
    <mergeCell ref="S19:Y19"/>
    <mergeCell ref="B20:E20"/>
    <mergeCell ref="F20:G20"/>
    <mergeCell ref="H20:I20"/>
    <mergeCell ref="J20:K20"/>
    <mergeCell ref="N20:P20"/>
    <mergeCell ref="Q20:R20"/>
    <mergeCell ref="S20:T20"/>
    <mergeCell ref="U20:W20"/>
    <mergeCell ref="X20:Y20"/>
    <mergeCell ref="B21:E21"/>
    <mergeCell ref="F21:G21"/>
    <mergeCell ref="H21:I21"/>
    <mergeCell ref="J21:K21"/>
    <mergeCell ref="N21:P21"/>
    <mergeCell ref="Q21:R21"/>
    <mergeCell ref="S21:T21"/>
    <mergeCell ref="U21:W21"/>
    <mergeCell ref="X21:Y21"/>
    <mergeCell ref="S23:T23"/>
    <mergeCell ref="U23:W23"/>
    <mergeCell ref="X23:Y23"/>
    <mergeCell ref="S24:T24"/>
    <mergeCell ref="U24:W24"/>
    <mergeCell ref="X24:Y24"/>
    <mergeCell ref="B22:E22"/>
    <mergeCell ref="F22:G22"/>
    <mergeCell ref="H22:I22"/>
    <mergeCell ref="J22:K22"/>
    <mergeCell ref="N22:P22"/>
    <mergeCell ref="Q22:R22"/>
    <mergeCell ref="S22:T22"/>
    <mergeCell ref="U22:W22"/>
    <mergeCell ref="X22:Y22"/>
    <mergeCell ref="B23:E23"/>
    <mergeCell ref="B24:E24"/>
    <mergeCell ref="F24:G24"/>
    <mergeCell ref="H24:I24"/>
    <mergeCell ref="J24:K24"/>
    <mergeCell ref="N24:P24"/>
    <mergeCell ref="Q24:R24"/>
    <mergeCell ref="F23:G23"/>
    <mergeCell ref="H23:I23"/>
    <mergeCell ref="J23:K23"/>
    <mergeCell ref="N23:P23"/>
    <mergeCell ref="Q23:R23"/>
    <mergeCell ref="B27:E27"/>
    <mergeCell ref="F27:G27"/>
    <mergeCell ref="H27:I27"/>
    <mergeCell ref="J27:K27"/>
    <mergeCell ref="U25:W25"/>
    <mergeCell ref="X25:Y25"/>
    <mergeCell ref="B26:E26"/>
    <mergeCell ref="F26:G26"/>
    <mergeCell ref="H26:I26"/>
    <mergeCell ref="J26:K26"/>
    <mergeCell ref="B25:E25"/>
    <mergeCell ref="F25:G25"/>
    <mergeCell ref="H25:I25"/>
    <mergeCell ref="J25:K25"/>
    <mergeCell ref="N25:P25"/>
    <mergeCell ref="Q25:R25"/>
    <mergeCell ref="S25:T25"/>
    <mergeCell ref="N28:Y28"/>
    <mergeCell ref="B28:E28"/>
    <mergeCell ref="F28:G28"/>
    <mergeCell ref="H28:I28"/>
    <mergeCell ref="J28:K28"/>
    <mergeCell ref="B29:E29"/>
    <mergeCell ref="F29:G29"/>
    <mergeCell ref="H29:I29"/>
    <mergeCell ref="J29:K29"/>
    <mergeCell ref="F32:G32"/>
    <mergeCell ref="H32:I32"/>
    <mergeCell ref="B33:I33"/>
    <mergeCell ref="J33:M33"/>
    <mergeCell ref="B30:E30"/>
    <mergeCell ref="F30:G30"/>
    <mergeCell ref="H30:I30"/>
    <mergeCell ref="J30:K30"/>
    <mergeCell ref="B31:E31"/>
    <mergeCell ref="F31:G31"/>
    <mergeCell ref="H31:I31"/>
    <mergeCell ref="J31:K31"/>
    <mergeCell ref="B36:I36"/>
    <mergeCell ref="J36:M36"/>
    <mergeCell ref="B37:I37"/>
    <mergeCell ref="J37:M37"/>
    <mergeCell ref="B34:I34"/>
    <mergeCell ref="J34:M34"/>
    <mergeCell ref="B35:I35"/>
    <mergeCell ref="J35:M35"/>
    <mergeCell ref="N35:Y35"/>
    <mergeCell ref="X36:Y36"/>
    <mergeCell ref="Z21:AB21"/>
    <mergeCell ref="Z22:AB22"/>
    <mergeCell ref="Z23:AB23"/>
    <mergeCell ref="Z24:AB24"/>
    <mergeCell ref="Z25:AB25"/>
    <mergeCell ref="A43:Y43"/>
    <mergeCell ref="A44:Y56"/>
    <mergeCell ref="A40:M40"/>
    <mergeCell ref="A41:M42"/>
    <mergeCell ref="B38:I38"/>
    <mergeCell ref="J38:M38"/>
    <mergeCell ref="B39:I39"/>
    <mergeCell ref="J39:M39"/>
  </mergeCells>
  <pageMargins left="0.19685039370078741" right="0.19685039370078741" top="0.48" bottom="0.19685039370078741" header="0.36" footer="0.31496062992125984"/>
  <pageSetup scale="8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AM56"/>
  <sheetViews>
    <sheetView tabSelected="1" topLeftCell="A4" zoomScaleNormal="100" workbookViewId="0">
      <selection activeCell="AO22" sqref="AO22"/>
    </sheetView>
  </sheetViews>
  <sheetFormatPr baseColWidth="10" defaultRowHeight="11.25" x14ac:dyDescent="0.15"/>
  <cols>
    <col min="1" max="9" width="4.7109375" style="6" customWidth="1"/>
    <col min="10" max="10" width="5.5703125" style="6" customWidth="1"/>
    <col min="11" max="11" width="5.85546875" style="6" customWidth="1"/>
    <col min="12" max="13" width="2.140625" style="6" bestFit="1" customWidth="1"/>
    <col min="14" max="14" width="8.7109375" style="6" customWidth="1"/>
    <col min="15" max="15" width="4.7109375" style="6" customWidth="1"/>
    <col min="16" max="17" width="4.5703125" style="6" customWidth="1"/>
    <col min="18" max="18" width="2.85546875" style="6" customWidth="1"/>
    <col min="19" max="19" width="4.7109375" style="6" customWidth="1"/>
    <col min="20" max="20" width="5.28515625" style="6" customWidth="1"/>
    <col min="21" max="21" width="6.7109375" style="6" customWidth="1"/>
    <col min="22" max="22" width="1.5703125" style="6" customWidth="1"/>
    <col min="23" max="33" width="4.7109375" style="6" customWidth="1"/>
    <col min="34" max="16384" width="11.42578125" style="6"/>
  </cols>
  <sheetData>
    <row r="1" spans="1:25" s="1" customFormat="1" ht="15.75" customHeight="1" x14ac:dyDescent="0.25">
      <c r="A1" s="166" t="s">
        <v>37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</row>
    <row r="2" spans="1:25" s="1" customFormat="1" ht="10.5" customHeight="1" x14ac:dyDescent="0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5" s="1" customFormat="1" ht="15.75" customHeight="1" x14ac:dyDescent="0.25">
      <c r="A3" s="167" t="s">
        <v>38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</row>
    <row r="4" spans="1:25" s="1" customFormat="1" ht="6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1" customFormat="1" ht="15.75" x14ac:dyDescent="0.25">
      <c r="A5" s="168" t="s">
        <v>0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2"/>
      <c r="S5" s="169" t="s">
        <v>1</v>
      </c>
      <c r="T5" s="169"/>
      <c r="U5" s="169"/>
      <c r="V5" s="3"/>
      <c r="W5" s="170" t="s">
        <v>2</v>
      </c>
      <c r="X5" s="170"/>
      <c r="Y5" s="170"/>
    </row>
    <row r="6" spans="1:25" x14ac:dyDescent="0.15">
      <c r="A6" s="171" t="s">
        <v>3</v>
      </c>
      <c r="B6" s="173">
        <v>2</v>
      </c>
      <c r="C6" s="174"/>
      <c r="D6" s="175">
        <v>2738</v>
      </c>
      <c r="E6" s="176"/>
      <c r="F6" s="4">
        <v>2</v>
      </c>
      <c r="G6" s="7">
        <v>17</v>
      </c>
      <c r="I6" s="177" t="s">
        <v>4</v>
      </c>
      <c r="J6" s="176" t="str">
        <f>CONCATENATE(F6,"-",G6,"/",B6,"-",D6)</f>
        <v>2-17/2-2738</v>
      </c>
      <c r="K6" s="179"/>
      <c r="L6" s="179"/>
      <c r="M6" s="179"/>
      <c r="N6" s="179"/>
      <c r="O6" s="179"/>
      <c r="P6" s="179"/>
      <c r="Q6" s="179"/>
      <c r="S6" s="180">
        <f ca="1">'[3]Pre-armados'!H1</f>
        <v>42789</v>
      </c>
      <c r="T6" s="181"/>
      <c r="U6" s="182"/>
      <c r="V6" s="8"/>
      <c r="W6" s="180">
        <f ca="1">S6</f>
        <v>42789</v>
      </c>
      <c r="X6" s="181"/>
      <c r="Y6" s="182"/>
    </row>
    <row r="7" spans="1:25" x14ac:dyDescent="0.15">
      <c r="A7" s="172"/>
      <c r="B7" s="183" t="s">
        <v>5</v>
      </c>
      <c r="C7" s="183"/>
      <c r="D7" s="184" t="s">
        <v>6</v>
      </c>
      <c r="E7" s="184"/>
      <c r="F7" s="36" t="s">
        <v>7</v>
      </c>
      <c r="G7" s="36" t="s">
        <v>8</v>
      </c>
      <c r="I7" s="178"/>
      <c r="J7" s="185" t="s">
        <v>9</v>
      </c>
      <c r="K7" s="185"/>
      <c r="L7" s="185"/>
      <c r="M7" s="185"/>
      <c r="N7" s="185"/>
      <c r="O7" s="185"/>
      <c r="P7" s="185"/>
      <c r="Q7" s="185"/>
      <c r="S7" s="37" t="s">
        <v>10</v>
      </c>
      <c r="T7" s="37" t="s">
        <v>7</v>
      </c>
      <c r="U7" s="37" t="s">
        <v>8</v>
      </c>
      <c r="W7" s="9" t="s">
        <v>10</v>
      </c>
      <c r="X7" s="9" t="s">
        <v>7</v>
      </c>
      <c r="Y7" s="37" t="s">
        <v>8</v>
      </c>
    </row>
    <row r="8" spans="1:25" ht="3.75" customHeight="1" x14ac:dyDescent="0.15"/>
    <row r="9" spans="1:25" ht="21.95" customHeight="1" x14ac:dyDescent="0.15">
      <c r="A9" s="186" t="str">
        <f>'[3]Pre-armados'!B5</f>
        <v>WUNDER VENT S.A. DE C.V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79"/>
      <c r="N9" s="185" t="str">
        <f>IF('[3]Pre-armados'!B7=0," ",'[3]Pre-armados'!B7)</f>
        <v xml:space="preserve"> </v>
      </c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</row>
    <row r="10" spans="1:25" x14ac:dyDescent="0.15">
      <c r="A10" s="144" t="s">
        <v>11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79"/>
      <c r="N10" s="144" t="s">
        <v>12</v>
      </c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</row>
    <row r="11" spans="1:25" s="12" customFormat="1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21.95" customHeight="1" x14ac:dyDescent="0.15">
      <c r="A12" s="186" t="str">
        <f>'[3]Pre-armados'!E5</f>
        <v>Liliana Garcia D.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79"/>
      <c r="N12" s="187" t="str">
        <f>IF('[3]Pre-armados'!F5=0," ",'[3]Pre-armados'!F5)</f>
        <v>Atenas #111 Col.Moderna         C.P. 37328 Tel.8477)7790999 Leon, Gto.</v>
      </c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</row>
    <row r="13" spans="1:25" x14ac:dyDescent="0.15">
      <c r="A13" s="144" t="s">
        <v>13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79"/>
      <c r="N13" s="144" t="s">
        <v>14</v>
      </c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</row>
    <row r="14" spans="1:25" s="12" customForma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12" customFormat="1" ht="5.25" customHeight="1" x14ac:dyDescent="0.15"/>
    <row r="16" spans="1:25" ht="5.25" customHeight="1" x14ac:dyDescent="0.15"/>
    <row r="17" spans="1:39" ht="3.75" customHeight="1" thickBot="1" x14ac:dyDescent="0.2">
      <c r="A17" s="22"/>
      <c r="B17" s="145" t="s">
        <v>15</v>
      </c>
      <c r="C17" s="146"/>
      <c r="D17" s="146"/>
      <c r="E17" s="147"/>
      <c r="F17" s="14"/>
      <c r="G17" s="14"/>
      <c r="H17" s="15"/>
      <c r="I17" s="15"/>
      <c r="J17" s="16"/>
      <c r="K17" s="42"/>
      <c r="L17" s="43"/>
      <c r="M17" s="43"/>
      <c r="N17" s="17"/>
      <c r="O17" s="17"/>
      <c r="P17" s="18"/>
      <c r="Q17" s="18"/>
      <c r="R17" s="18"/>
      <c r="S17" s="19"/>
      <c r="T17" s="18"/>
      <c r="U17" s="18"/>
      <c r="V17" s="18"/>
      <c r="W17" s="18"/>
      <c r="X17" s="18"/>
      <c r="Y17" s="18"/>
    </row>
    <row r="18" spans="1:39" ht="15.75" customHeight="1" x14ac:dyDescent="0.15">
      <c r="A18" s="154" t="s">
        <v>16</v>
      </c>
      <c r="B18" s="148"/>
      <c r="C18" s="149"/>
      <c r="D18" s="149"/>
      <c r="E18" s="150"/>
      <c r="F18" s="155" t="s">
        <v>17</v>
      </c>
      <c r="G18" s="156"/>
      <c r="H18" s="156"/>
      <c r="I18" s="156"/>
      <c r="J18" s="156"/>
      <c r="K18" s="156"/>
      <c r="L18" s="44"/>
      <c r="M18" s="45"/>
      <c r="N18" s="157" t="s">
        <v>18</v>
      </c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9"/>
    </row>
    <row r="19" spans="1:39" ht="15.75" customHeight="1" x14ac:dyDescent="0.15">
      <c r="A19" s="154"/>
      <c r="B19" s="151"/>
      <c r="C19" s="152"/>
      <c r="D19" s="152"/>
      <c r="E19" s="153"/>
      <c r="F19" s="160" t="s">
        <v>19</v>
      </c>
      <c r="G19" s="160"/>
      <c r="H19" s="160" t="s">
        <v>20</v>
      </c>
      <c r="I19" s="160"/>
      <c r="J19" s="160" t="s">
        <v>21</v>
      </c>
      <c r="K19" s="161"/>
      <c r="L19" s="38" t="s">
        <v>39</v>
      </c>
      <c r="M19" s="41" t="s">
        <v>40</v>
      </c>
      <c r="N19" s="162" t="s">
        <v>22</v>
      </c>
      <c r="O19" s="163"/>
      <c r="P19" s="163"/>
      <c r="Q19" s="163"/>
      <c r="R19" s="163"/>
      <c r="S19" s="164" t="s">
        <v>23</v>
      </c>
      <c r="T19" s="163"/>
      <c r="U19" s="163"/>
      <c r="V19" s="163"/>
      <c r="W19" s="163"/>
      <c r="X19" s="163"/>
      <c r="Y19" s="165"/>
    </row>
    <row r="20" spans="1:39" ht="15" customHeight="1" x14ac:dyDescent="0.15">
      <c r="A20" s="16">
        <f>IF('[3]Pre-armados'!B11=0,"-",'[3]Pre-armados'!B11)</f>
        <v>1</v>
      </c>
      <c r="B20" s="141" t="str">
        <f>IF('[3]Pre-armados'!E11="(Seleccionar)","-",'[3]Pre-armados'!E11)</f>
        <v>Mosquitero lateral</v>
      </c>
      <c r="C20" s="141"/>
      <c r="D20" s="141"/>
      <c r="E20" s="141"/>
      <c r="F20" s="131">
        <f>IF('[3]Pre-armados'!C11=0,"-",'[3]Pre-armados'!C11)</f>
        <v>1.22</v>
      </c>
      <c r="G20" s="131"/>
      <c r="H20" s="131">
        <f>IF('[3]Pre-armados'!D11=0,"-",'[3]Pre-armados'!D11)</f>
        <v>2.41</v>
      </c>
      <c r="I20" s="131"/>
      <c r="J20" s="132" t="str">
        <f>IF('[3]Pre-armados'!F11="(Seleccionar)","-",'[3]Pre-armados'!F11)</f>
        <v>Blanco</v>
      </c>
      <c r="K20" s="133"/>
      <c r="L20" s="39" t="s">
        <v>53</v>
      </c>
      <c r="M20" s="46" t="s">
        <v>53</v>
      </c>
      <c r="N20" s="142" t="s">
        <v>42</v>
      </c>
      <c r="O20" s="119"/>
      <c r="P20" s="119"/>
      <c r="Q20" s="118" t="s">
        <v>43</v>
      </c>
      <c r="R20" s="119"/>
      <c r="S20" s="118" t="s">
        <v>44</v>
      </c>
      <c r="T20" s="119"/>
      <c r="U20" s="118" t="s">
        <v>41</v>
      </c>
      <c r="V20" s="119"/>
      <c r="W20" s="143"/>
      <c r="X20" s="118" t="s">
        <v>31</v>
      </c>
      <c r="Y20" s="120"/>
    </row>
    <row r="21" spans="1:39" ht="15" customHeight="1" x14ac:dyDescent="0.15">
      <c r="A21" s="16"/>
      <c r="B21" s="135"/>
      <c r="C21" s="136"/>
      <c r="D21" s="136"/>
      <c r="E21" s="137"/>
      <c r="F21" s="132"/>
      <c r="G21" s="138"/>
      <c r="H21" s="131"/>
      <c r="I21" s="131"/>
      <c r="J21" s="132"/>
      <c r="K21" s="133"/>
      <c r="L21" s="40"/>
      <c r="M21" s="46"/>
      <c r="N21" s="129" t="s">
        <v>25</v>
      </c>
      <c r="O21" s="82"/>
      <c r="P21" s="82"/>
      <c r="Q21" s="82">
        <f>IF($H$32&lt;=0,"-",$H$32)</f>
        <v>2.41</v>
      </c>
      <c r="R21" s="82"/>
      <c r="S21" s="130"/>
      <c r="T21" s="130"/>
      <c r="U21" s="188"/>
      <c r="V21" s="189"/>
      <c r="W21" s="190"/>
      <c r="X21" s="188"/>
      <c r="Y21" s="124"/>
    </row>
    <row r="22" spans="1:39" ht="15" customHeight="1" x14ac:dyDescent="0.15">
      <c r="A22" s="28"/>
      <c r="B22" s="101"/>
      <c r="C22" s="102"/>
      <c r="D22" s="102"/>
      <c r="E22" s="103"/>
      <c r="F22" s="104"/>
      <c r="G22" s="105"/>
      <c r="H22" s="106"/>
      <c r="I22" s="106"/>
      <c r="J22" s="104"/>
      <c r="K22" s="107"/>
      <c r="L22" s="39"/>
      <c r="M22" s="46"/>
      <c r="N22" s="139" t="s">
        <v>26</v>
      </c>
      <c r="O22" s="140"/>
      <c r="P22" s="140"/>
      <c r="Q22" s="82">
        <f>IF($H$32&lt;=0,"-",$H$32)</f>
        <v>2.41</v>
      </c>
      <c r="R22" s="82"/>
      <c r="S22" s="130"/>
      <c r="T22" s="130"/>
      <c r="U22" s="188"/>
      <c r="V22" s="189"/>
      <c r="W22" s="190"/>
      <c r="X22" s="188"/>
      <c r="Y22" s="124"/>
    </row>
    <row r="23" spans="1:39" ht="15" customHeight="1" x14ac:dyDescent="0.15">
      <c r="A23" s="28"/>
      <c r="B23" s="101"/>
      <c r="C23" s="102"/>
      <c r="D23" s="102"/>
      <c r="E23" s="103"/>
      <c r="F23" s="104"/>
      <c r="G23" s="105"/>
      <c r="H23" s="106"/>
      <c r="I23" s="106"/>
      <c r="J23" s="104"/>
      <c r="K23" s="107"/>
      <c r="L23" s="39"/>
      <c r="M23" s="46"/>
      <c r="N23" s="129" t="s">
        <v>27</v>
      </c>
      <c r="O23" s="82"/>
      <c r="P23" s="82"/>
      <c r="Q23" s="82">
        <f>IF($F$32&lt;=0,"-",$F$32)</f>
        <v>2.44</v>
      </c>
      <c r="R23" s="82"/>
      <c r="S23" s="130">
        <v>1</v>
      </c>
      <c r="T23" s="130"/>
      <c r="U23" s="121">
        <f>S23*6.1-0.01-(A32*0.004)*2-Q23-X23</f>
        <v>3.6419999999999999</v>
      </c>
      <c r="V23" s="122"/>
      <c r="W23" s="123"/>
      <c r="X23" s="188"/>
      <c r="Y23" s="124"/>
    </row>
    <row r="24" spans="1:39" ht="15" customHeight="1" x14ac:dyDescent="0.15">
      <c r="A24" s="28"/>
      <c r="B24" s="101"/>
      <c r="C24" s="102"/>
      <c r="D24" s="102"/>
      <c r="E24" s="103"/>
      <c r="F24" s="104"/>
      <c r="G24" s="105"/>
      <c r="H24" s="106"/>
      <c r="I24" s="106"/>
      <c r="J24" s="104"/>
      <c r="K24" s="107"/>
      <c r="L24" s="9"/>
      <c r="M24" s="47"/>
      <c r="N24" s="129" t="s">
        <v>28</v>
      </c>
      <c r="O24" s="82"/>
      <c r="P24" s="82"/>
      <c r="Q24" s="82">
        <f>IF($H$32&lt;=0,"-",$H$32)</f>
        <v>2.41</v>
      </c>
      <c r="R24" s="82"/>
      <c r="S24" s="130"/>
      <c r="T24" s="130"/>
      <c r="U24" s="121"/>
      <c r="V24" s="122"/>
      <c r="W24" s="123"/>
      <c r="X24" s="188"/>
      <c r="Y24" s="124"/>
    </row>
    <row r="25" spans="1:39" ht="15" customHeight="1" x14ac:dyDescent="0.15">
      <c r="A25" s="28"/>
      <c r="B25" s="101"/>
      <c r="C25" s="102"/>
      <c r="D25" s="102"/>
      <c r="E25" s="103"/>
      <c r="F25" s="104"/>
      <c r="G25" s="105"/>
      <c r="H25" s="106"/>
      <c r="I25" s="106"/>
      <c r="J25" s="104"/>
      <c r="K25" s="107"/>
      <c r="L25" s="9"/>
      <c r="M25" s="47"/>
      <c r="N25" s="129" t="s">
        <v>30</v>
      </c>
      <c r="O25" s="82"/>
      <c r="P25" s="82"/>
      <c r="Q25" s="82" t="str">
        <f>IF($J$32&lt;=0,"0",$H$32)</f>
        <v>0</v>
      </c>
      <c r="R25" s="82"/>
      <c r="S25" s="130"/>
      <c r="T25" s="130"/>
      <c r="U25" s="188"/>
      <c r="V25" s="189"/>
      <c r="W25" s="190"/>
      <c r="X25" s="188"/>
      <c r="Y25" s="124"/>
    </row>
    <row r="26" spans="1:39" ht="15" customHeight="1" x14ac:dyDescent="0.15">
      <c r="A26" s="28"/>
      <c r="B26" s="101"/>
      <c r="C26" s="102"/>
      <c r="D26" s="102"/>
      <c r="E26" s="103"/>
      <c r="F26" s="104"/>
      <c r="G26" s="105"/>
      <c r="H26" s="106"/>
      <c r="I26" s="106"/>
      <c r="J26" s="104"/>
      <c r="K26" s="107"/>
      <c r="L26" s="9"/>
      <c r="M26" s="47"/>
      <c r="N26" s="126" t="s">
        <v>52</v>
      </c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8"/>
    </row>
    <row r="27" spans="1:39" ht="15" customHeight="1" x14ac:dyDescent="0.15">
      <c r="A27" s="28"/>
      <c r="B27" s="101"/>
      <c r="C27" s="102"/>
      <c r="D27" s="102"/>
      <c r="E27" s="103"/>
      <c r="F27" s="104"/>
      <c r="G27" s="105"/>
      <c r="H27" s="106"/>
      <c r="I27" s="106"/>
      <c r="J27" s="104"/>
      <c r="K27" s="107"/>
      <c r="L27" s="9"/>
      <c r="M27" s="47"/>
      <c r="N27" s="117" t="s">
        <v>42</v>
      </c>
      <c r="O27" s="87"/>
      <c r="P27" s="87"/>
      <c r="Q27" s="118" t="s">
        <v>31</v>
      </c>
      <c r="R27" s="119"/>
      <c r="S27" s="119"/>
      <c r="T27" s="119"/>
      <c r="U27" s="119"/>
      <c r="V27" s="119"/>
      <c r="W27" s="119"/>
      <c r="X27" s="119"/>
      <c r="Y27" s="120"/>
    </row>
    <row r="28" spans="1:39" ht="15" customHeight="1" x14ac:dyDescent="0.15">
      <c r="A28" s="28"/>
      <c r="B28" s="101"/>
      <c r="C28" s="102"/>
      <c r="D28" s="102"/>
      <c r="E28" s="103"/>
      <c r="F28" s="104"/>
      <c r="G28" s="105"/>
      <c r="H28" s="106"/>
      <c r="I28" s="106"/>
      <c r="J28" s="104"/>
      <c r="K28" s="107"/>
      <c r="L28" s="9"/>
      <c r="M28" s="47"/>
      <c r="N28" s="89" t="s">
        <v>32</v>
      </c>
      <c r="O28" s="90"/>
      <c r="P28" s="90"/>
      <c r="Q28" s="91"/>
      <c r="R28" s="92"/>
      <c r="S28" s="92"/>
      <c r="T28" s="92"/>
      <c r="U28" s="92"/>
      <c r="V28" s="92"/>
      <c r="W28" s="92"/>
      <c r="X28" s="92"/>
      <c r="Y28" s="93"/>
    </row>
    <row r="29" spans="1:39" ht="15" customHeight="1" x14ac:dyDescent="0.15">
      <c r="A29" s="28"/>
      <c r="B29" s="101"/>
      <c r="C29" s="102"/>
      <c r="D29" s="102"/>
      <c r="E29" s="103"/>
      <c r="F29" s="104"/>
      <c r="G29" s="105"/>
      <c r="H29" s="106"/>
      <c r="I29" s="106"/>
      <c r="J29" s="104"/>
      <c r="K29" s="107"/>
      <c r="L29" s="9"/>
      <c r="M29" s="47"/>
      <c r="N29" s="89"/>
      <c r="O29" s="90"/>
      <c r="P29" s="90"/>
      <c r="Q29" s="94"/>
      <c r="R29" s="95"/>
      <c r="S29" s="95"/>
      <c r="T29" s="95"/>
      <c r="U29" s="95"/>
      <c r="V29" s="95"/>
      <c r="W29" s="95"/>
      <c r="X29" s="95"/>
      <c r="Y29" s="96"/>
    </row>
    <row r="30" spans="1:39" ht="15" customHeight="1" x14ac:dyDescent="0.15">
      <c r="A30" s="28"/>
      <c r="B30" s="101"/>
      <c r="C30" s="102"/>
      <c r="D30" s="102"/>
      <c r="E30" s="103"/>
      <c r="F30" s="104"/>
      <c r="G30" s="105"/>
      <c r="H30" s="106"/>
      <c r="I30" s="106"/>
      <c r="J30" s="104"/>
      <c r="K30" s="107"/>
      <c r="L30" s="9"/>
      <c r="M30" s="47"/>
      <c r="N30" s="108" t="s">
        <v>33</v>
      </c>
      <c r="O30" s="109"/>
      <c r="P30" s="109"/>
      <c r="Q30" s="91"/>
      <c r="R30" s="92"/>
      <c r="S30" s="92"/>
      <c r="T30" s="92"/>
      <c r="U30" s="92"/>
      <c r="V30" s="92"/>
      <c r="W30" s="92"/>
      <c r="X30" s="92"/>
      <c r="Y30" s="93"/>
    </row>
    <row r="31" spans="1:39" ht="15" customHeight="1" x14ac:dyDescent="0.15">
      <c r="A31" s="28"/>
      <c r="B31" s="101"/>
      <c r="C31" s="102"/>
      <c r="D31" s="102"/>
      <c r="E31" s="103"/>
      <c r="F31" s="104"/>
      <c r="G31" s="105"/>
      <c r="H31" s="106"/>
      <c r="I31" s="106"/>
      <c r="J31" s="104"/>
      <c r="K31" s="107"/>
      <c r="L31" s="9"/>
      <c r="M31" s="47"/>
      <c r="N31" s="108"/>
      <c r="O31" s="109"/>
      <c r="P31" s="109"/>
      <c r="Q31" s="94"/>
      <c r="R31" s="95"/>
      <c r="S31" s="95"/>
      <c r="T31" s="95"/>
      <c r="U31" s="95"/>
      <c r="V31" s="95"/>
      <c r="W31" s="95"/>
      <c r="X31" s="95"/>
      <c r="Y31" s="96"/>
    </row>
    <row r="32" spans="1:39" ht="15" customHeight="1" x14ac:dyDescent="0.15">
      <c r="A32" s="48">
        <f>SUM(A20:A31)</f>
        <v>1</v>
      </c>
      <c r="B32" s="49"/>
      <c r="C32" s="49"/>
      <c r="D32" s="49"/>
      <c r="E32" s="49"/>
      <c r="F32" s="191">
        <f>SUMPRODUCT(A20:A31*F20:G31)*2</f>
        <v>2.44</v>
      </c>
      <c r="G32" s="191"/>
      <c r="H32" s="191">
        <f>SUMPRODUCT(A20*H20+A21*H21+A22*H22)</f>
        <v>2.41</v>
      </c>
      <c r="I32" s="191"/>
      <c r="J32" s="49"/>
      <c r="K32" s="49"/>
      <c r="L32" s="49"/>
      <c r="M32" s="52"/>
      <c r="N32" s="89" t="s">
        <v>27</v>
      </c>
      <c r="O32" s="90"/>
      <c r="P32" s="90"/>
      <c r="Q32" s="91"/>
      <c r="R32" s="92"/>
      <c r="S32" s="92"/>
      <c r="T32" s="92"/>
      <c r="U32" s="92"/>
      <c r="V32" s="92"/>
      <c r="W32" s="92"/>
      <c r="X32" s="92"/>
      <c r="Y32" s="93"/>
      <c r="AH32" s="6">
        <v>2.8689999999999998</v>
      </c>
      <c r="AK32" s="6">
        <v>2.8769999999999998</v>
      </c>
      <c r="AM32" s="6">
        <v>8.0000000000000071E-3</v>
      </c>
    </row>
    <row r="33" spans="1:39" ht="15" customHeight="1" x14ac:dyDescent="0.15">
      <c r="A33" s="35">
        <f>IF('[3]Pre-armados'!B32=0," ",'[3]Pre-armados'!B32)</f>
        <v>1</v>
      </c>
      <c r="B33" s="81" t="str">
        <f>IF('[3]Pre-armados'!E32=0," ",'[3]Pre-armados'!E32)</f>
        <v>Window kit*</v>
      </c>
      <c r="C33" s="81"/>
      <c r="D33" s="81"/>
      <c r="E33" s="81"/>
      <c r="F33" s="81"/>
      <c r="G33" s="81"/>
      <c r="H33" s="81"/>
      <c r="I33" s="81"/>
      <c r="J33" s="82" t="str">
        <f>IF('[3]Pre-armados'!F32="(Seleccionar)","-",'[3]Pre-armados'!F32)</f>
        <v>Blanco</v>
      </c>
      <c r="K33" s="82"/>
      <c r="L33" s="82"/>
      <c r="M33" s="83"/>
      <c r="N33" s="89"/>
      <c r="O33" s="90"/>
      <c r="P33" s="90"/>
      <c r="Q33" s="94"/>
      <c r="R33" s="95"/>
      <c r="S33" s="95"/>
      <c r="T33" s="95"/>
      <c r="U33" s="95"/>
      <c r="V33" s="95"/>
      <c r="W33" s="95"/>
      <c r="X33" s="95"/>
      <c r="Y33" s="96"/>
      <c r="AH33" s="6">
        <v>2.7929999999999997</v>
      </c>
      <c r="AK33" s="6">
        <v>2.8</v>
      </c>
      <c r="AM33" s="6">
        <v>7.0000000000001172E-3</v>
      </c>
    </row>
    <row r="34" spans="1:39" ht="15" customHeight="1" x14ac:dyDescent="0.15">
      <c r="A34" s="35" t="str">
        <f>IF('[3]Pre-armados'!B33=0," ",'[3]Pre-armados'!B33)</f>
        <v xml:space="preserve"> </v>
      </c>
      <c r="B34" s="81" t="str">
        <f>IF('[3]Pre-armados'!E33=0," ",'[3]Pre-armados'!E33)</f>
        <v>Kit puerta doble</v>
      </c>
      <c r="C34" s="81"/>
      <c r="D34" s="81"/>
      <c r="E34" s="81"/>
      <c r="F34" s="81"/>
      <c r="G34" s="81"/>
      <c r="H34" s="81"/>
      <c r="I34" s="81"/>
      <c r="J34" s="82" t="str">
        <f>IF('[3]Pre-armados'!F33=0," ",'[3]Pre-armados'!F33)</f>
        <v xml:space="preserve"> </v>
      </c>
      <c r="K34" s="82"/>
      <c r="L34" s="82"/>
      <c r="M34" s="83"/>
      <c r="N34" s="89" t="s">
        <v>28</v>
      </c>
      <c r="O34" s="90"/>
      <c r="P34" s="90"/>
      <c r="Q34" s="91"/>
      <c r="R34" s="92"/>
      <c r="S34" s="92"/>
      <c r="T34" s="92"/>
      <c r="U34" s="92"/>
      <c r="V34" s="92"/>
      <c r="W34" s="92"/>
      <c r="X34" s="92"/>
      <c r="Y34" s="93"/>
      <c r="AH34" s="6">
        <v>0.36999999999999922</v>
      </c>
      <c r="AK34" s="6">
        <v>0.37</v>
      </c>
      <c r="AM34" s="62">
        <v>0</v>
      </c>
    </row>
    <row r="35" spans="1:39" ht="15" customHeight="1" x14ac:dyDescent="0.15">
      <c r="A35" s="35" t="str">
        <f>IF('[3]Pre-armados'!B34=0," ",'[3]Pre-armados'!B34)</f>
        <v xml:space="preserve"> </v>
      </c>
      <c r="B35" s="81" t="str">
        <f>IF('[3]Pre-armados'!E34=0," ",'[3]Pre-armados'!E34)</f>
        <v>Malla x ml.</v>
      </c>
      <c r="C35" s="81"/>
      <c r="D35" s="81"/>
      <c r="E35" s="81"/>
      <c r="F35" s="81"/>
      <c r="G35" s="81"/>
      <c r="H35" s="81"/>
      <c r="I35" s="81"/>
      <c r="J35" s="82" t="str">
        <f>IF('[3]Pre-armados'!F34=0," ",'[3]Pre-armados'!F34)</f>
        <v xml:space="preserve"> </v>
      </c>
      <c r="K35" s="82"/>
      <c r="L35" s="82"/>
      <c r="M35" s="83"/>
      <c r="N35" s="89"/>
      <c r="O35" s="90"/>
      <c r="P35" s="90"/>
      <c r="Q35" s="94"/>
      <c r="R35" s="95"/>
      <c r="S35" s="95"/>
      <c r="T35" s="95"/>
      <c r="U35" s="95"/>
      <c r="V35" s="95"/>
      <c r="W35" s="95"/>
      <c r="X35" s="95"/>
      <c r="Y35" s="96"/>
      <c r="AH35" s="6">
        <v>0.41500000000000004</v>
      </c>
      <c r="AK35" s="6">
        <v>0.42</v>
      </c>
      <c r="AM35" s="6">
        <v>4.9999999999999489E-3</v>
      </c>
    </row>
    <row r="36" spans="1:39" ht="15" customHeight="1" x14ac:dyDescent="0.15">
      <c r="A36" s="35">
        <f>IF('[3]Pre-armados'!B35=0," ",'[3]Pre-armados'!B35)</f>
        <v>2.41</v>
      </c>
      <c r="B36" s="81" t="str">
        <f>IF('[3]Pre-armados'!E35=0," ",'[3]Pre-armados'!E35)</f>
        <v>Felpa x ml.</v>
      </c>
      <c r="C36" s="81"/>
      <c r="D36" s="81"/>
      <c r="E36" s="81"/>
      <c r="F36" s="81"/>
      <c r="G36" s="81"/>
      <c r="H36" s="81"/>
      <c r="I36" s="81"/>
      <c r="J36" s="82" t="str">
        <f>IF('[3]Pre-armados'!F35=0," ",'[3]Pre-armados'!F35)</f>
        <v xml:space="preserve"> </v>
      </c>
      <c r="K36" s="82"/>
      <c r="L36" s="82"/>
      <c r="M36" s="83"/>
      <c r="N36" s="89" t="s">
        <v>30</v>
      </c>
      <c r="O36" s="90"/>
      <c r="P36" s="90"/>
      <c r="Q36" s="91"/>
      <c r="R36" s="92"/>
      <c r="S36" s="92"/>
      <c r="T36" s="92"/>
      <c r="U36" s="92"/>
      <c r="V36" s="92"/>
      <c r="W36" s="92"/>
      <c r="X36" s="92"/>
      <c r="Y36" s="93"/>
      <c r="AH36" s="6">
        <v>2.8570000000000002</v>
      </c>
      <c r="AK36" s="6">
        <v>2.8849999999999998</v>
      </c>
      <c r="AM36" s="6">
        <v>2.7999999999999581E-2</v>
      </c>
    </row>
    <row r="37" spans="1:39" ht="15" customHeight="1" thickBot="1" x14ac:dyDescent="0.2">
      <c r="A37" s="35" t="str">
        <f>IF('[3]Pre-armados'!B36=0," ",'[3]Pre-armados'!B36)</f>
        <v xml:space="preserve"> </v>
      </c>
      <c r="B37" s="81" t="str">
        <f>IF('[3]Pre-armados'!E36=0," ",'[3]Pre-armados'!E36)</f>
        <v>Pista mL Foliada</v>
      </c>
      <c r="C37" s="81"/>
      <c r="D37" s="81"/>
      <c r="E37" s="81"/>
      <c r="F37" s="81"/>
      <c r="G37" s="81"/>
      <c r="H37" s="81"/>
      <c r="I37" s="81"/>
      <c r="J37" s="82" t="str">
        <f>IF('[3]Pre-armados'!F36=0," ",'[3]Pre-armados'!F36)</f>
        <v xml:space="preserve"> </v>
      </c>
      <c r="K37" s="82"/>
      <c r="L37" s="82"/>
      <c r="M37" s="83"/>
      <c r="N37" s="89"/>
      <c r="O37" s="90"/>
      <c r="P37" s="90"/>
      <c r="Q37" s="94"/>
      <c r="R37" s="95"/>
      <c r="S37" s="95"/>
      <c r="T37" s="95"/>
      <c r="U37" s="95"/>
      <c r="V37" s="95"/>
      <c r="W37" s="95"/>
      <c r="X37" s="95"/>
      <c r="Y37" s="96"/>
    </row>
    <row r="38" spans="1:39" ht="15" customHeight="1" x14ac:dyDescent="0.15">
      <c r="A38" s="35">
        <f>IF('[3]Pre-armados'!B37=0," ",'[3]Pre-armados'!B37)</f>
        <v>2.44</v>
      </c>
      <c r="B38" s="81" t="str">
        <f>IF('[3]Pre-armados'!E37=0," ",'[3]Pre-armados'!E37)</f>
        <v>Pista mL Pintada</v>
      </c>
      <c r="C38" s="81"/>
      <c r="D38" s="81"/>
      <c r="E38" s="81"/>
      <c r="F38" s="81"/>
      <c r="G38" s="81"/>
      <c r="H38" s="81"/>
      <c r="I38" s="81"/>
      <c r="J38" s="82" t="str">
        <f>IF('[3]Pre-armados'!F37=0," ",'[3]Pre-armados'!F37)</f>
        <v xml:space="preserve"> </v>
      </c>
      <c r="K38" s="82"/>
      <c r="L38" s="82"/>
      <c r="M38" s="83"/>
      <c r="N38" s="84" t="s">
        <v>51</v>
      </c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6"/>
    </row>
    <row r="39" spans="1:39" ht="15" customHeight="1" x14ac:dyDescent="0.15">
      <c r="A39" s="35" t="str">
        <f>IF('[3]Pre-armados'!B38=0," ",'[3]Pre-armados'!B38)</f>
        <v xml:space="preserve"> </v>
      </c>
      <c r="B39" s="81" t="str">
        <f>IF('[3]Pre-armados'!E38=0," ",'[3]Pre-armados'!E38)</f>
        <v>Pasador EXL</v>
      </c>
      <c r="C39" s="81"/>
      <c r="D39" s="81"/>
      <c r="E39" s="81"/>
      <c r="F39" s="81"/>
      <c r="G39" s="81"/>
      <c r="H39" s="81"/>
      <c r="I39" s="81"/>
      <c r="J39" s="82" t="str">
        <f>IF('[3]Pre-armados'!F38=0," ",'[3]Pre-armados'!F38)</f>
        <v xml:space="preserve"> </v>
      </c>
      <c r="K39" s="82"/>
      <c r="L39" s="82"/>
      <c r="M39" s="83"/>
      <c r="N39" s="53" t="s">
        <v>45</v>
      </c>
      <c r="O39" s="87" t="s">
        <v>50</v>
      </c>
      <c r="P39" s="87"/>
      <c r="Q39" s="50" t="s">
        <v>46</v>
      </c>
      <c r="R39" s="87" t="s">
        <v>49</v>
      </c>
      <c r="S39" s="87"/>
      <c r="T39" s="87"/>
      <c r="U39" s="50" t="s">
        <v>47</v>
      </c>
      <c r="V39" s="87" t="s">
        <v>48</v>
      </c>
      <c r="W39" s="87"/>
      <c r="X39" s="87"/>
      <c r="Y39" s="88"/>
    </row>
    <row r="40" spans="1:39" ht="15" customHeight="1" thickBot="1" x14ac:dyDescent="0.2">
      <c r="A40" s="75" t="s">
        <v>34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54"/>
      <c r="O40" s="65"/>
      <c r="P40" s="65"/>
      <c r="Q40" s="51"/>
      <c r="R40" s="65"/>
      <c r="S40" s="65"/>
      <c r="T40" s="65"/>
      <c r="U40" s="51"/>
      <c r="V40" s="65"/>
      <c r="W40" s="65"/>
      <c r="X40" s="65"/>
      <c r="Y40" s="66"/>
    </row>
    <row r="41" spans="1:39" ht="15" customHeight="1" x14ac:dyDescent="0.15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54"/>
      <c r="O41" s="65"/>
      <c r="P41" s="65"/>
      <c r="Q41" s="51"/>
      <c r="R41" s="65"/>
      <c r="S41" s="65"/>
      <c r="T41" s="65"/>
      <c r="U41" s="51"/>
      <c r="V41" s="65"/>
      <c r="W41" s="65"/>
      <c r="X41" s="65"/>
      <c r="Y41" s="66"/>
    </row>
    <row r="42" spans="1:39" ht="15" customHeight="1" x14ac:dyDescent="0.15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54"/>
      <c r="O42" s="65"/>
      <c r="P42" s="65"/>
      <c r="Q42" s="51"/>
      <c r="R42" s="65"/>
      <c r="S42" s="65"/>
      <c r="T42" s="65"/>
      <c r="U42" s="51"/>
      <c r="V42" s="65"/>
      <c r="W42" s="65"/>
      <c r="X42" s="65"/>
      <c r="Y42" s="66"/>
    </row>
    <row r="43" spans="1:39" x14ac:dyDescent="0.15">
      <c r="A43" s="67" t="s">
        <v>35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</row>
    <row r="44" spans="1:39" ht="11.25" customHeight="1" x14ac:dyDescent="0.15">
      <c r="A44" s="68" t="s">
        <v>36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70"/>
    </row>
    <row r="45" spans="1:39" x14ac:dyDescent="0.15">
      <c r="A45" s="71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70"/>
    </row>
    <row r="46" spans="1:39" x14ac:dyDescent="0.15">
      <c r="A46" s="71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70"/>
    </row>
    <row r="47" spans="1:39" x14ac:dyDescent="0.15">
      <c r="A47" s="71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70"/>
    </row>
    <row r="48" spans="1:39" x14ac:dyDescent="0.15">
      <c r="A48" s="71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70"/>
    </row>
    <row r="49" spans="1:25" x14ac:dyDescent="0.15">
      <c r="A49" s="71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70"/>
    </row>
    <row r="50" spans="1:25" x14ac:dyDescent="0.15">
      <c r="A50" s="71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70"/>
    </row>
    <row r="51" spans="1:25" ht="7.5" customHeight="1" x14ac:dyDescent="0.15">
      <c r="A51" s="71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70"/>
    </row>
    <row r="52" spans="1:25" x14ac:dyDescent="0.15">
      <c r="A52" s="71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70"/>
    </row>
    <row r="53" spans="1:25" x14ac:dyDescent="0.15">
      <c r="A53" s="71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70"/>
    </row>
    <row r="54" spans="1:25" x14ac:dyDescent="0.15">
      <c r="A54" s="71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70"/>
    </row>
    <row r="55" spans="1:25" x14ac:dyDescent="0.15">
      <c r="A55" s="71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70"/>
    </row>
    <row r="56" spans="1:25" x14ac:dyDescent="0.1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4"/>
    </row>
  </sheetData>
  <mergeCells count="158">
    <mergeCell ref="A1:Y2"/>
    <mergeCell ref="A3:Y3"/>
    <mergeCell ref="A5:Q5"/>
    <mergeCell ref="S5:U5"/>
    <mergeCell ref="W5:Y5"/>
    <mergeCell ref="A6:A7"/>
    <mergeCell ref="B6:C6"/>
    <mergeCell ref="D6:E6"/>
    <mergeCell ref="I6:I7"/>
    <mergeCell ref="J6:Q6"/>
    <mergeCell ref="S6:U6"/>
    <mergeCell ref="W6:Y6"/>
    <mergeCell ref="B7:C7"/>
    <mergeCell ref="D7:E7"/>
    <mergeCell ref="J7:Q7"/>
    <mergeCell ref="A9:L9"/>
    <mergeCell ref="M9:M10"/>
    <mergeCell ref="N9:Y9"/>
    <mergeCell ref="A10:L10"/>
    <mergeCell ref="N10:Y10"/>
    <mergeCell ref="A12:L12"/>
    <mergeCell ref="M12:M13"/>
    <mergeCell ref="N12:Y12"/>
    <mergeCell ref="A13:L13"/>
    <mergeCell ref="N13:Y13"/>
    <mergeCell ref="B17:E19"/>
    <mergeCell ref="A18:A19"/>
    <mergeCell ref="F18:K18"/>
    <mergeCell ref="F19:G19"/>
    <mergeCell ref="B21:E21"/>
    <mergeCell ref="F21:G21"/>
    <mergeCell ref="H21:I21"/>
    <mergeCell ref="J21:K21"/>
    <mergeCell ref="B22:E22"/>
    <mergeCell ref="F22:G22"/>
    <mergeCell ref="H22:I22"/>
    <mergeCell ref="J22:K22"/>
    <mergeCell ref="H19:I19"/>
    <mergeCell ref="J19:K19"/>
    <mergeCell ref="B20:E20"/>
    <mergeCell ref="F20:G20"/>
    <mergeCell ref="H20:I20"/>
    <mergeCell ref="J20:K20"/>
    <mergeCell ref="B25:E25"/>
    <mergeCell ref="F25:G25"/>
    <mergeCell ref="H25:I25"/>
    <mergeCell ref="J25:K25"/>
    <mergeCell ref="B23:E23"/>
    <mergeCell ref="F23:G23"/>
    <mergeCell ref="H23:I23"/>
    <mergeCell ref="J23:K23"/>
    <mergeCell ref="B24:E24"/>
    <mergeCell ref="F24:G24"/>
    <mergeCell ref="H24:I24"/>
    <mergeCell ref="J24:K24"/>
    <mergeCell ref="B33:I33"/>
    <mergeCell ref="N28:P29"/>
    <mergeCell ref="H27:I27"/>
    <mergeCell ref="B31:E31"/>
    <mergeCell ref="F31:G31"/>
    <mergeCell ref="H31:I31"/>
    <mergeCell ref="J31:K31"/>
    <mergeCell ref="F32:G32"/>
    <mergeCell ref="H32:I32"/>
    <mergeCell ref="B28:E28"/>
    <mergeCell ref="F28:G28"/>
    <mergeCell ref="H28:I28"/>
    <mergeCell ref="J28:K28"/>
    <mergeCell ref="B29:E29"/>
    <mergeCell ref="F29:G29"/>
    <mergeCell ref="H29:I29"/>
    <mergeCell ref="J29:K29"/>
    <mergeCell ref="A43:Y43"/>
    <mergeCell ref="A44:Y56"/>
    <mergeCell ref="B38:I38"/>
    <mergeCell ref="B39:I39"/>
    <mergeCell ref="N34:P35"/>
    <mergeCell ref="N36:P37"/>
    <mergeCell ref="B36:I36"/>
    <mergeCell ref="B37:I37"/>
    <mergeCell ref="N32:P33"/>
    <mergeCell ref="J36:M36"/>
    <mergeCell ref="B34:I34"/>
    <mergeCell ref="B35:I35"/>
    <mergeCell ref="J33:M33"/>
    <mergeCell ref="J34:M34"/>
    <mergeCell ref="J35:M35"/>
    <mergeCell ref="Q32:Y33"/>
    <mergeCell ref="Q34:Y35"/>
    <mergeCell ref="Q36:Y37"/>
    <mergeCell ref="N38:Y38"/>
    <mergeCell ref="J37:M37"/>
    <mergeCell ref="J38:M38"/>
    <mergeCell ref="R42:T42"/>
    <mergeCell ref="O42:P42"/>
    <mergeCell ref="V42:Y42"/>
    <mergeCell ref="S24:T24"/>
    <mergeCell ref="S25:T25"/>
    <mergeCell ref="N19:R19"/>
    <mergeCell ref="Q22:R22"/>
    <mergeCell ref="Q23:R23"/>
    <mergeCell ref="Q24:R24"/>
    <mergeCell ref="Q25:R25"/>
    <mergeCell ref="Q21:R21"/>
    <mergeCell ref="S20:T20"/>
    <mergeCell ref="N18:Y18"/>
    <mergeCell ref="U22:W22"/>
    <mergeCell ref="U23:W23"/>
    <mergeCell ref="U24:W24"/>
    <mergeCell ref="X21:Y21"/>
    <mergeCell ref="X22:Y22"/>
    <mergeCell ref="X23:Y23"/>
    <mergeCell ref="X24:Y24"/>
    <mergeCell ref="U25:W25"/>
    <mergeCell ref="X25:Y25"/>
    <mergeCell ref="N25:P25"/>
    <mergeCell ref="S19:Y19"/>
    <mergeCell ref="N20:P20"/>
    <mergeCell ref="Q20:R20"/>
    <mergeCell ref="U20:W20"/>
    <mergeCell ref="X20:Y20"/>
    <mergeCell ref="U21:W21"/>
    <mergeCell ref="N21:P21"/>
    <mergeCell ref="N22:P22"/>
    <mergeCell ref="N23:P23"/>
    <mergeCell ref="N24:P24"/>
    <mergeCell ref="S21:T21"/>
    <mergeCell ref="S22:T22"/>
    <mergeCell ref="S23:T23"/>
    <mergeCell ref="B26:E26"/>
    <mergeCell ref="F26:G26"/>
    <mergeCell ref="H26:I26"/>
    <mergeCell ref="J26:K26"/>
    <mergeCell ref="B27:E27"/>
    <mergeCell ref="F27:G27"/>
    <mergeCell ref="N26:Y26"/>
    <mergeCell ref="N27:P27"/>
    <mergeCell ref="F30:G30"/>
    <mergeCell ref="H30:I30"/>
    <mergeCell ref="J30:K30"/>
    <mergeCell ref="J27:K27"/>
    <mergeCell ref="N30:P31"/>
    <mergeCell ref="Q28:Y29"/>
    <mergeCell ref="Q30:Y31"/>
    <mergeCell ref="Q27:Y27"/>
    <mergeCell ref="B30:E30"/>
    <mergeCell ref="R39:T39"/>
    <mergeCell ref="A41:M42"/>
    <mergeCell ref="A40:M40"/>
    <mergeCell ref="R40:T40"/>
    <mergeCell ref="R41:T41"/>
    <mergeCell ref="V39:Y39"/>
    <mergeCell ref="V40:Y40"/>
    <mergeCell ref="V41:Y41"/>
    <mergeCell ref="O39:P39"/>
    <mergeCell ref="O40:P40"/>
    <mergeCell ref="O41:P41"/>
    <mergeCell ref="J39:M39"/>
  </mergeCells>
  <pageMargins left="0.19685039370078741" right="0.19685039370078741" top="0.48" bottom="0.19685039370078741" header="0.36" footer="0.31496062992125984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8" tint="-0.499984740745262"/>
  </sheetPr>
  <dimension ref="A1:Y50"/>
  <sheetViews>
    <sheetView zoomScaleNormal="100" workbookViewId="0">
      <selection activeCell="L33" sqref="L33:Y33"/>
    </sheetView>
  </sheetViews>
  <sheetFormatPr baseColWidth="10" defaultRowHeight="11.25" x14ac:dyDescent="0.15"/>
  <cols>
    <col min="1" max="9" width="4.7109375" style="6" customWidth="1"/>
    <col min="10" max="10" width="5.5703125" style="6" customWidth="1"/>
    <col min="11" max="11" width="5.85546875" style="6" customWidth="1"/>
    <col min="12" max="12" width="8.42578125" style="6" bestFit="1" customWidth="1"/>
    <col min="13" max="13" width="8.28515625" style="6" customWidth="1"/>
    <col min="14" max="15" width="4.7109375" style="6" customWidth="1"/>
    <col min="16" max="16" width="2.42578125" style="6" customWidth="1"/>
    <col min="17" max="17" width="4.5703125" style="6" customWidth="1"/>
    <col min="18" max="18" width="2.85546875" style="6" customWidth="1"/>
    <col min="19" max="19" width="4.7109375" style="6" customWidth="1"/>
    <col min="20" max="20" width="4" style="6" bestFit="1" customWidth="1"/>
    <col min="21" max="21" width="6.7109375" style="6" customWidth="1"/>
    <col min="22" max="22" width="2.7109375" style="6" customWidth="1"/>
    <col min="23" max="37" width="4.7109375" style="6" customWidth="1"/>
    <col min="38" max="16384" width="11.42578125" style="6"/>
  </cols>
  <sheetData>
    <row r="1" spans="1:25" s="1" customFormat="1" ht="15.75" customHeight="1" x14ac:dyDescent="0.25">
      <c r="A1" s="166" t="s">
        <v>37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</row>
    <row r="2" spans="1:25" s="1" customFormat="1" ht="10.5" customHeight="1" x14ac:dyDescent="0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5" s="1" customFormat="1" ht="15.75" customHeight="1" x14ac:dyDescent="0.25">
      <c r="A3" s="167" t="s">
        <v>38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</row>
    <row r="4" spans="1:25" s="1" customFormat="1" ht="6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1" customFormat="1" ht="15.75" x14ac:dyDescent="0.25">
      <c r="A5" s="168" t="s">
        <v>0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2"/>
      <c r="S5" s="169" t="s">
        <v>1</v>
      </c>
      <c r="T5" s="169"/>
      <c r="U5" s="169"/>
      <c r="V5" s="3"/>
      <c r="W5" s="170" t="s">
        <v>2</v>
      </c>
      <c r="X5" s="170"/>
      <c r="Y5" s="170"/>
    </row>
    <row r="6" spans="1:25" x14ac:dyDescent="0.15">
      <c r="A6" s="171" t="s">
        <v>3</v>
      </c>
      <c r="B6" s="173">
        <v>1</v>
      </c>
      <c r="C6" s="174"/>
      <c r="D6" s="173">
        <v>1</v>
      </c>
      <c r="E6" s="174"/>
      <c r="F6" s="4">
        <v>2</v>
      </c>
      <c r="G6" s="5">
        <v>17</v>
      </c>
      <c r="I6" s="177" t="s">
        <v>4</v>
      </c>
      <c r="J6" s="179">
        <v>2736</v>
      </c>
      <c r="K6" s="179"/>
      <c r="L6" s="179"/>
      <c r="M6" s="179"/>
      <c r="N6" s="179"/>
      <c r="O6" s="179"/>
      <c r="P6" s="179"/>
      <c r="Q6" s="179"/>
      <c r="S6" s="180">
        <f ca="1">'[3]Pre-armados'!H1</f>
        <v>42789</v>
      </c>
      <c r="T6" s="181"/>
      <c r="U6" s="182"/>
      <c r="V6" s="8"/>
      <c r="W6" s="180">
        <f ca="1">S6</f>
        <v>42789</v>
      </c>
      <c r="X6" s="181"/>
      <c r="Y6" s="182"/>
    </row>
    <row r="7" spans="1:25" x14ac:dyDescent="0.15">
      <c r="A7" s="172"/>
      <c r="B7" s="183" t="s">
        <v>5</v>
      </c>
      <c r="C7" s="183"/>
      <c r="D7" s="184" t="s">
        <v>6</v>
      </c>
      <c r="E7" s="184"/>
      <c r="F7" s="36" t="s">
        <v>7</v>
      </c>
      <c r="G7" s="36" t="s">
        <v>8</v>
      </c>
      <c r="I7" s="178"/>
      <c r="J7" s="185" t="s">
        <v>9</v>
      </c>
      <c r="K7" s="185"/>
      <c r="L7" s="185"/>
      <c r="M7" s="185"/>
      <c r="N7" s="185"/>
      <c r="O7" s="185"/>
      <c r="P7" s="185"/>
      <c r="Q7" s="185"/>
      <c r="S7" s="37" t="s">
        <v>10</v>
      </c>
      <c r="T7" s="37" t="s">
        <v>7</v>
      </c>
      <c r="U7" s="37" t="s">
        <v>8</v>
      </c>
      <c r="W7" s="9" t="s">
        <v>10</v>
      </c>
      <c r="X7" s="9" t="s">
        <v>7</v>
      </c>
      <c r="Y7" s="37" t="s">
        <v>8</v>
      </c>
    </row>
    <row r="8" spans="1:25" ht="3.75" customHeight="1" x14ac:dyDescent="0.15"/>
    <row r="9" spans="1:25" ht="21.95" customHeight="1" x14ac:dyDescent="0.15">
      <c r="A9" s="172" t="str">
        <f>'[3]Pre-armados'!B5</f>
        <v>WUNDER VENT S.A. DE C.V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9"/>
      <c r="N9" s="185" t="str">
        <f>IF('[3]Pre-armados'!B7=0," ",'[3]Pre-armados'!B7)</f>
        <v xml:space="preserve"> </v>
      </c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</row>
    <row r="10" spans="1:25" x14ac:dyDescent="0.15">
      <c r="A10" s="144" t="s">
        <v>11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79"/>
      <c r="N10" s="144" t="s">
        <v>12</v>
      </c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</row>
    <row r="11" spans="1:25" s="12" customFormat="1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21.95" customHeight="1" x14ac:dyDescent="0.15">
      <c r="A12" s="172" t="str">
        <f>'[3]Pre-armados'!E5</f>
        <v>Liliana Garcia D.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9"/>
      <c r="N12" s="185" t="str">
        <f>IF('[3]Pre-armados'!F5=0," ",'[3]Pre-armados'!F5)</f>
        <v>Atenas #111 Col.Moderna         C.P. 37328 Tel.8477)7790999 Leon, Gto.</v>
      </c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</row>
    <row r="13" spans="1:25" x14ac:dyDescent="0.15">
      <c r="A13" s="144" t="s">
        <v>13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79"/>
      <c r="N13" s="144" t="s">
        <v>14</v>
      </c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</row>
    <row r="14" spans="1:25" s="12" customForma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12" customFormat="1" ht="5.25" customHeight="1" x14ac:dyDescent="0.15"/>
    <row r="16" spans="1:25" ht="5.25" customHeight="1" x14ac:dyDescent="0.15"/>
    <row r="17" spans="1:25" ht="3.75" customHeight="1" thickBot="1" x14ac:dyDescent="0.2">
      <c r="A17" s="13"/>
      <c r="B17" s="145" t="s">
        <v>15</v>
      </c>
      <c r="C17" s="146"/>
      <c r="D17" s="146"/>
      <c r="E17" s="147"/>
      <c r="F17" s="14"/>
      <c r="G17" s="14"/>
      <c r="H17" s="15"/>
      <c r="I17" s="15"/>
      <c r="J17" s="16"/>
      <c r="K17" s="16"/>
      <c r="L17" s="17"/>
      <c r="M17" s="17"/>
      <c r="N17" s="17"/>
      <c r="O17" s="17"/>
      <c r="P17" s="18"/>
      <c r="Q17" s="18"/>
      <c r="R17" s="18"/>
      <c r="S17" s="19"/>
      <c r="T17" s="18"/>
      <c r="U17" s="18"/>
      <c r="V17" s="18"/>
      <c r="W17" s="18"/>
      <c r="X17" s="18"/>
      <c r="Y17" s="18"/>
    </row>
    <row r="18" spans="1:25" ht="15.75" customHeight="1" thickBot="1" x14ac:dyDescent="0.2">
      <c r="A18" s="154" t="s">
        <v>16</v>
      </c>
      <c r="B18" s="148"/>
      <c r="C18" s="149"/>
      <c r="D18" s="149"/>
      <c r="E18" s="150"/>
      <c r="F18" s="155" t="s">
        <v>17</v>
      </c>
      <c r="G18" s="156"/>
      <c r="H18" s="156"/>
      <c r="I18" s="156"/>
      <c r="J18" s="156"/>
      <c r="K18" s="156"/>
      <c r="L18" s="192" t="s">
        <v>18</v>
      </c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4"/>
    </row>
    <row r="19" spans="1:25" ht="15.75" customHeight="1" thickBot="1" x14ac:dyDescent="0.2">
      <c r="A19" s="154"/>
      <c r="B19" s="151"/>
      <c r="C19" s="152"/>
      <c r="D19" s="152"/>
      <c r="E19" s="153"/>
      <c r="F19" s="160" t="s">
        <v>19</v>
      </c>
      <c r="G19" s="160"/>
      <c r="H19" s="160" t="s">
        <v>20</v>
      </c>
      <c r="I19" s="160"/>
      <c r="J19" s="160" t="s">
        <v>21</v>
      </c>
      <c r="K19" s="161"/>
      <c r="L19" s="195" t="s">
        <v>22</v>
      </c>
      <c r="M19" s="196"/>
      <c r="N19" s="20"/>
      <c r="O19" s="197" t="s">
        <v>23</v>
      </c>
      <c r="P19" s="197"/>
      <c r="Q19" s="197"/>
      <c r="R19" s="197"/>
      <c r="S19" s="20"/>
      <c r="T19" s="20"/>
      <c r="U19" s="197" t="s">
        <v>24</v>
      </c>
      <c r="V19" s="197"/>
      <c r="W19" s="197"/>
      <c r="X19" s="197"/>
      <c r="Y19" s="21"/>
    </row>
    <row r="20" spans="1:25" ht="15" customHeight="1" x14ac:dyDescent="0.15">
      <c r="A20" s="16">
        <f>IF('[3]Pre-armados'!B11=0,"-",'[3]Pre-armados'!B11)</f>
        <v>1</v>
      </c>
      <c r="B20" s="141" t="str">
        <f>IF('[3]Pre-armados'!E11="(Seleccionar)","-",'[3]Pre-armados'!E11)</f>
        <v>Mosquitero lateral</v>
      </c>
      <c r="C20" s="141"/>
      <c r="D20" s="141"/>
      <c r="E20" s="141"/>
      <c r="F20" s="131">
        <f>IF('[3]Pre-armados'!C11=0,"-",'[3]Pre-armados'!C11)</f>
        <v>1.22</v>
      </c>
      <c r="G20" s="131"/>
      <c r="H20" s="131">
        <f>IF('[3]Pre-armados'!D11=0,"-",'[3]Pre-armados'!D11)</f>
        <v>2.41</v>
      </c>
      <c r="I20" s="131"/>
      <c r="J20" s="132" t="str">
        <f>IF('[3]Pre-armados'!F11="(Seleccionar)","-",'[3]Pre-armados'!F11)</f>
        <v>Blanco</v>
      </c>
      <c r="K20" s="133"/>
      <c r="L20" s="23" t="s">
        <v>25</v>
      </c>
      <c r="M20" s="24" t="e">
        <f>IF($H$27&lt;=0,"-",$H$27)</f>
        <v>#VALUE!</v>
      </c>
      <c r="N20" s="25"/>
      <c r="O20" s="25"/>
      <c r="P20" s="198"/>
      <c r="Q20" s="199"/>
      <c r="R20" s="25"/>
      <c r="S20" s="25"/>
      <c r="T20" s="25"/>
      <c r="U20" s="25"/>
      <c r="V20" s="198"/>
      <c r="W20" s="199"/>
      <c r="X20" s="25"/>
      <c r="Y20" s="26"/>
    </row>
    <row r="21" spans="1:25" ht="15" customHeight="1" thickBot="1" x14ac:dyDescent="0.2">
      <c r="A21" s="16" t="str">
        <f>IF('[3]Pre-armados'!B12=0,"-",'[3]Pre-armados'!B12)</f>
        <v>-</v>
      </c>
      <c r="B21" s="135" t="str">
        <f>IF('[3]Pre-armados'!E12="(Seleccionar)","-",'[3]Pre-armados'!E12)</f>
        <v>-</v>
      </c>
      <c r="C21" s="136"/>
      <c r="D21" s="136"/>
      <c r="E21" s="137"/>
      <c r="F21" s="132" t="str">
        <f>IF('[3]Pre-armados'!C12=0,"-",'[3]Pre-armados'!C12)</f>
        <v>-</v>
      </c>
      <c r="G21" s="138"/>
      <c r="H21" s="131" t="str">
        <f>IF('[3]Pre-armados'!D12=0,"-",'[3]Pre-armados'!D12)</f>
        <v>-</v>
      </c>
      <c r="I21" s="131"/>
      <c r="J21" s="132" t="str">
        <f>IF('[3]Pre-armados'!F12="(Seleccionar)","-",'[3]Pre-armados'!F12)</f>
        <v>-</v>
      </c>
      <c r="K21" s="133"/>
      <c r="L21" s="27" t="s">
        <v>26</v>
      </c>
      <c r="M21" s="26" t="e">
        <f>IF($H$27&lt;=0,"-",$H$27)</f>
        <v>#VALUE!</v>
      </c>
      <c r="N21" s="25"/>
      <c r="O21" s="25"/>
      <c r="P21" s="200"/>
      <c r="Q21" s="201"/>
      <c r="R21" s="25"/>
      <c r="S21" s="25"/>
      <c r="T21" s="25"/>
      <c r="U21" s="25"/>
      <c r="V21" s="200"/>
      <c r="W21" s="201"/>
      <c r="X21" s="25"/>
      <c r="Y21" s="26"/>
    </row>
    <row r="22" spans="1:25" ht="15" customHeight="1" x14ac:dyDescent="0.15">
      <c r="A22" s="28"/>
      <c r="B22" s="101"/>
      <c r="C22" s="102"/>
      <c r="D22" s="102"/>
      <c r="E22" s="103"/>
      <c r="F22" s="104"/>
      <c r="G22" s="105"/>
      <c r="H22" s="106"/>
      <c r="I22" s="106"/>
      <c r="J22" s="104"/>
      <c r="K22" s="107"/>
      <c r="L22" s="29" t="s">
        <v>27</v>
      </c>
      <c r="M22" s="26" t="e">
        <f>IF($F$27&lt;=0,"-",$F$27)</f>
        <v>#VALUE!</v>
      </c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3"/>
    </row>
    <row r="23" spans="1:25" ht="15" customHeight="1" thickBot="1" x14ac:dyDescent="0.2">
      <c r="A23" s="28"/>
      <c r="B23" s="101"/>
      <c r="C23" s="102"/>
      <c r="D23" s="102"/>
      <c r="E23" s="103"/>
      <c r="F23" s="104"/>
      <c r="G23" s="105"/>
      <c r="H23" s="106"/>
      <c r="I23" s="106"/>
      <c r="J23" s="104"/>
      <c r="K23" s="107"/>
      <c r="L23" s="29" t="s">
        <v>28</v>
      </c>
      <c r="M23" s="26" t="e">
        <f>IF($H$27&lt;=0,"-",$H$27)</f>
        <v>#VALUE!</v>
      </c>
      <c r="N23" s="204" t="s">
        <v>29</v>
      </c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5"/>
    </row>
    <row r="24" spans="1:25" ht="15" customHeight="1" thickBot="1" x14ac:dyDescent="0.2">
      <c r="A24" s="28"/>
      <c r="B24" s="101"/>
      <c r="C24" s="102"/>
      <c r="D24" s="102"/>
      <c r="E24" s="103"/>
      <c r="F24" s="104"/>
      <c r="G24" s="105"/>
      <c r="H24" s="106"/>
      <c r="I24" s="106"/>
      <c r="J24" s="104"/>
      <c r="K24" s="107"/>
      <c r="L24" s="30" t="s">
        <v>30</v>
      </c>
      <c r="M24" s="31" t="str">
        <f>IF($J$27&lt;=0,"-",$H$27)</f>
        <v>-</v>
      </c>
      <c r="N24" s="207" t="s">
        <v>23</v>
      </c>
      <c r="O24" s="207"/>
      <c r="P24" s="207"/>
      <c r="Q24" s="208"/>
      <c r="R24" s="206" t="s">
        <v>24</v>
      </c>
      <c r="S24" s="207"/>
      <c r="T24" s="207"/>
      <c r="U24" s="208"/>
      <c r="V24" s="206" t="s">
        <v>31</v>
      </c>
      <c r="W24" s="207"/>
      <c r="X24" s="207"/>
      <c r="Y24" s="208"/>
    </row>
    <row r="25" spans="1:25" ht="15" customHeight="1" x14ac:dyDescent="0.15">
      <c r="A25" s="28"/>
      <c r="B25" s="101"/>
      <c r="C25" s="102"/>
      <c r="D25" s="102"/>
      <c r="E25" s="103"/>
      <c r="F25" s="104"/>
      <c r="G25" s="105"/>
      <c r="H25" s="106"/>
      <c r="I25" s="106"/>
      <c r="J25" s="104"/>
      <c r="K25" s="107"/>
      <c r="L25" s="209" t="s">
        <v>32</v>
      </c>
      <c r="M25" s="210"/>
      <c r="N25" s="213">
        <v>1</v>
      </c>
      <c r="O25" s="92"/>
      <c r="P25" s="92"/>
      <c r="Q25" s="93"/>
      <c r="R25" s="213" t="e">
        <f>N25*6.1+A27*0.064-M20</f>
        <v>#VALUE!</v>
      </c>
      <c r="S25" s="92"/>
      <c r="T25" s="92"/>
      <c r="U25" s="93"/>
      <c r="V25" s="213"/>
      <c r="W25" s="92"/>
      <c r="X25" s="92"/>
      <c r="Y25" s="93"/>
    </row>
    <row r="26" spans="1:25" ht="15" customHeight="1" x14ac:dyDescent="0.15">
      <c r="A26" s="28"/>
      <c r="B26" s="101"/>
      <c r="C26" s="102"/>
      <c r="D26" s="102"/>
      <c r="E26" s="103"/>
      <c r="F26" s="104"/>
      <c r="G26" s="105"/>
      <c r="H26" s="106"/>
      <c r="I26" s="106"/>
      <c r="J26" s="104"/>
      <c r="K26" s="107"/>
      <c r="L26" s="211"/>
      <c r="M26" s="212"/>
      <c r="N26" s="214"/>
      <c r="O26" s="215"/>
      <c r="P26" s="215"/>
      <c r="Q26" s="216"/>
      <c r="R26" s="214"/>
      <c r="S26" s="215"/>
      <c r="T26" s="215"/>
      <c r="U26" s="216"/>
      <c r="V26" s="214"/>
      <c r="W26" s="215"/>
      <c r="X26" s="215"/>
      <c r="Y26" s="216"/>
    </row>
    <row r="27" spans="1:25" ht="15" customHeight="1" x14ac:dyDescent="0.15">
      <c r="A27" s="32">
        <f>SUM(A20:A26)</f>
        <v>1</v>
      </c>
      <c r="B27" s="33"/>
      <c r="C27" s="33"/>
      <c r="D27" s="33"/>
      <c r="E27" s="33"/>
      <c r="F27" s="225" t="e">
        <f>SUMPRODUCT(A20:A26*F20:G26)*2</f>
        <v>#VALUE!</v>
      </c>
      <c r="G27" s="225"/>
      <c r="H27" s="225" t="e">
        <f>SUMPRODUCT(A20*H20+A21*H21+A22*H22)</f>
        <v>#VALUE!</v>
      </c>
      <c r="I27" s="225"/>
      <c r="J27" s="33"/>
      <c r="K27" s="34"/>
      <c r="L27" s="221" t="s">
        <v>33</v>
      </c>
      <c r="M27" s="222"/>
      <c r="N27" s="213"/>
      <c r="O27" s="92"/>
      <c r="P27" s="92"/>
      <c r="Q27" s="93"/>
      <c r="R27" s="213"/>
      <c r="S27" s="92"/>
      <c r="T27" s="92"/>
      <c r="U27" s="93"/>
      <c r="V27" s="213"/>
      <c r="W27" s="92"/>
      <c r="X27" s="92"/>
      <c r="Y27" s="93"/>
    </row>
    <row r="28" spans="1:25" ht="15" customHeight="1" x14ac:dyDescent="0.15">
      <c r="A28" s="35">
        <f>IF('[3]Pre-armados'!B32=0," ",'[3]Pre-armados'!B32)</f>
        <v>1</v>
      </c>
      <c r="B28" s="217" t="str">
        <f>IF('[3]Pre-armados'!E32=0," ",'[3]Pre-armados'!E32)</f>
        <v>Window kit*</v>
      </c>
      <c r="C28" s="218"/>
      <c r="D28" s="218"/>
      <c r="E28" s="218"/>
      <c r="F28" s="218"/>
      <c r="G28" s="218"/>
      <c r="H28" s="218"/>
      <c r="I28" s="219"/>
      <c r="J28" s="83" t="str">
        <f>IF('[3]Pre-armados'!F32="(Seleccionar)","-",'[3]Pre-armados'!F32)</f>
        <v>Blanco</v>
      </c>
      <c r="K28" s="220"/>
      <c r="L28" s="223"/>
      <c r="M28" s="224"/>
      <c r="N28" s="214"/>
      <c r="O28" s="215"/>
      <c r="P28" s="215"/>
      <c r="Q28" s="216"/>
      <c r="R28" s="214"/>
      <c r="S28" s="215"/>
      <c r="T28" s="215"/>
      <c r="U28" s="216"/>
      <c r="V28" s="214"/>
      <c r="W28" s="215"/>
      <c r="X28" s="215"/>
      <c r="Y28" s="216"/>
    </row>
    <row r="29" spans="1:25" ht="15" customHeight="1" x14ac:dyDescent="0.15">
      <c r="A29" s="35" t="str">
        <f>IF('[3]Pre-armados'!B33=0," ",'[3]Pre-armados'!B33)</f>
        <v xml:space="preserve"> </v>
      </c>
      <c r="B29" s="217" t="str">
        <f>IF('[3]Pre-armados'!E33=0," ",'[3]Pre-armados'!E33)</f>
        <v>Kit puerta doble</v>
      </c>
      <c r="C29" s="218"/>
      <c r="D29" s="218"/>
      <c r="E29" s="218"/>
      <c r="F29" s="218"/>
      <c r="G29" s="218"/>
      <c r="H29" s="218"/>
      <c r="I29" s="219"/>
      <c r="J29" s="83" t="str">
        <f>IF('[3]Pre-armados'!F33=0," ",'[3]Pre-armados'!F33)</f>
        <v xml:space="preserve"> </v>
      </c>
      <c r="K29" s="220"/>
      <c r="L29" s="75" t="s">
        <v>27</v>
      </c>
      <c r="M29" s="235"/>
      <c r="N29" s="213"/>
      <c r="O29" s="92"/>
      <c r="P29" s="92"/>
      <c r="Q29" s="93"/>
      <c r="R29" s="213"/>
      <c r="S29" s="92"/>
      <c r="T29" s="92"/>
      <c r="U29" s="93"/>
      <c r="V29" s="213"/>
      <c r="W29" s="92"/>
      <c r="X29" s="92"/>
      <c r="Y29" s="93"/>
    </row>
    <row r="30" spans="1:25" ht="15" customHeight="1" x14ac:dyDescent="0.15">
      <c r="A30" s="35" t="str">
        <f>IF('[3]Pre-armados'!B34=0," ",'[3]Pre-armados'!B34)</f>
        <v xml:space="preserve"> </v>
      </c>
      <c r="B30" s="217" t="str">
        <f>IF('[3]Pre-armados'!E34=0," ",'[3]Pre-armados'!E34)</f>
        <v>Malla x ml.</v>
      </c>
      <c r="C30" s="218"/>
      <c r="D30" s="218"/>
      <c r="E30" s="218"/>
      <c r="F30" s="218"/>
      <c r="G30" s="218"/>
      <c r="H30" s="218"/>
      <c r="I30" s="219"/>
      <c r="J30" s="83" t="str">
        <f>IF('[3]Pre-armados'!F34=0," ",'[3]Pre-armados'!F34)</f>
        <v xml:space="preserve"> </v>
      </c>
      <c r="K30" s="220"/>
      <c r="L30" s="211"/>
      <c r="M30" s="212"/>
      <c r="N30" s="214"/>
      <c r="O30" s="215"/>
      <c r="P30" s="215"/>
      <c r="Q30" s="216"/>
      <c r="R30" s="214"/>
      <c r="S30" s="215"/>
      <c r="T30" s="215"/>
      <c r="U30" s="216"/>
      <c r="V30" s="214"/>
      <c r="W30" s="215"/>
      <c r="X30" s="215"/>
      <c r="Y30" s="216"/>
    </row>
    <row r="31" spans="1:25" ht="15" customHeight="1" x14ac:dyDescent="0.15">
      <c r="A31" s="35">
        <f>IF('[3]Pre-armados'!B35=0," ",'[3]Pre-armados'!B35)</f>
        <v>2.41</v>
      </c>
      <c r="B31" s="217" t="str">
        <f>IF('[3]Pre-armados'!E35=0," ",'[3]Pre-armados'!E35)</f>
        <v>Felpa x ml.</v>
      </c>
      <c r="C31" s="218"/>
      <c r="D31" s="218"/>
      <c r="E31" s="218"/>
      <c r="F31" s="218"/>
      <c r="G31" s="218"/>
      <c r="H31" s="218"/>
      <c r="I31" s="219"/>
      <c r="J31" s="83" t="str">
        <f>IF('[3]Pre-armados'!F35=0," ",'[3]Pre-armados'!F35)</f>
        <v xml:space="preserve"> </v>
      </c>
      <c r="K31" s="220"/>
      <c r="L31" s="75" t="s">
        <v>28</v>
      </c>
      <c r="M31" s="235"/>
      <c r="N31" s="213"/>
      <c r="O31" s="92"/>
      <c r="P31" s="92"/>
      <c r="Q31" s="93"/>
      <c r="R31" s="213"/>
      <c r="S31" s="92"/>
      <c r="T31" s="92"/>
      <c r="U31" s="93"/>
      <c r="V31" s="213"/>
      <c r="W31" s="92"/>
      <c r="X31" s="92"/>
      <c r="Y31" s="93"/>
    </row>
    <row r="32" spans="1:25" ht="15" customHeight="1" thickBot="1" x14ac:dyDescent="0.2">
      <c r="A32" s="35" t="str">
        <f>IF('[3]Pre-armados'!B36=0," ",'[3]Pre-armados'!B36)</f>
        <v xml:space="preserve"> </v>
      </c>
      <c r="B32" s="217" t="str">
        <f>IF('[3]Pre-armados'!E36=0," ",'[3]Pre-armados'!E36)</f>
        <v>Pista mL Foliada</v>
      </c>
      <c r="C32" s="218"/>
      <c r="D32" s="218"/>
      <c r="E32" s="218"/>
      <c r="F32" s="218"/>
      <c r="G32" s="218"/>
      <c r="H32" s="218"/>
      <c r="I32" s="219"/>
      <c r="J32" s="83" t="str">
        <f>IF('[3]Pre-armados'!F36=0," ",'[3]Pre-armados'!F36)</f>
        <v xml:space="preserve"> </v>
      </c>
      <c r="K32" s="220"/>
      <c r="L32" s="209"/>
      <c r="M32" s="210"/>
      <c r="N32" s="214"/>
      <c r="O32" s="215"/>
      <c r="P32" s="215"/>
      <c r="Q32" s="216"/>
      <c r="R32" s="214"/>
      <c r="S32" s="215"/>
      <c r="T32" s="215"/>
      <c r="U32" s="216"/>
      <c r="V32" s="214"/>
      <c r="W32" s="215"/>
      <c r="X32" s="215"/>
      <c r="Y32" s="216"/>
    </row>
    <row r="33" spans="1:25" ht="15" customHeight="1" thickBot="1" x14ac:dyDescent="0.2">
      <c r="A33" s="35">
        <f>IF('[3]Pre-armados'!B37=0," ",'[3]Pre-armados'!B37)</f>
        <v>2.44</v>
      </c>
      <c r="B33" s="217" t="str">
        <f>IF('[3]Pre-armados'!E37=0," ",'[3]Pre-armados'!E37)</f>
        <v>Pista mL Pintada</v>
      </c>
      <c r="C33" s="218"/>
      <c r="D33" s="218"/>
      <c r="E33" s="218"/>
      <c r="F33" s="218"/>
      <c r="G33" s="218"/>
      <c r="H33" s="218"/>
      <c r="I33" s="219"/>
      <c r="J33" s="83" t="str">
        <f>IF('[3]Pre-armados'!F37=0," ",'[3]Pre-armados'!F37)</f>
        <v xml:space="preserve"> </v>
      </c>
      <c r="K33" s="220"/>
      <c r="L33" s="229" t="s">
        <v>34</v>
      </c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1"/>
    </row>
    <row r="34" spans="1:25" ht="15" customHeight="1" x14ac:dyDescent="0.15">
      <c r="A34" s="35" t="str">
        <f>IF('[3]Pre-armados'!B38=0," ",'[3]Pre-armados'!B38)</f>
        <v xml:space="preserve"> </v>
      </c>
      <c r="B34" s="217" t="str">
        <f>IF('[3]Pre-armados'!E38=0," ",'[3]Pre-armados'!E38)</f>
        <v>Pasador EXL</v>
      </c>
      <c r="C34" s="218"/>
      <c r="D34" s="218"/>
      <c r="E34" s="218"/>
      <c r="F34" s="218"/>
      <c r="G34" s="218"/>
      <c r="H34" s="218"/>
      <c r="I34" s="219"/>
      <c r="J34" s="83" t="str">
        <f>IF('[3]Pre-armados'!F38=0," ",'[3]Pre-armados'!F38)</f>
        <v xml:space="preserve"> </v>
      </c>
      <c r="K34" s="220"/>
      <c r="L34" s="198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199"/>
    </row>
    <row r="35" spans="1:25" ht="29.25" customHeight="1" thickBot="1" x14ac:dyDescent="0.2">
      <c r="A35" s="217"/>
      <c r="B35" s="218"/>
      <c r="C35" s="218"/>
      <c r="D35" s="218"/>
      <c r="E35" s="218"/>
      <c r="F35" s="218"/>
      <c r="G35" s="218"/>
      <c r="H35" s="218"/>
      <c r="I35" s="218"/>
      <c r="J35" s="218"/>
      <c r="K35" s="234"/>
      <c r="L35" s="200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01"/>
    </row>
    <row r="36" spans="1:25" ht="3.75" customHeight="1" x14ac:dyDescent="0.15"/>
    <row r="37" spans="1:25" x14ac:dyDescent="0.15">
      <c r="A37" s="144" t="s">
        <v>35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</row>
    <row r="38" spans="1:25" ht="11.25" customHeight="1" x14ac:dyDescent="0.15">
      <c r="A38" s="226" t="s">
        <v>36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8"/>
    </row>
    <row r="39" spans="1:25" x14ac:dyDescent="0.15">
      <c r="A39" s="71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70"/>
    </row>
    <row r="40" spans="1:25" x14ac:dyDescent="0.15">
      <c r="A40" s="71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70"/>
    </row>
    <row r="41" spans="1:25" x14ac:dyDescent="0.15">
      <c r="A41" s="71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70"/>
    </row>
    <row r="42" spans="1:25" x14ac:dyDescent="0.15">
      <c r="A42" s="71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70"/>
    </row>
    <row r="43" spans="1:25" x14ac:dyDescent="0.15">
      <c r="A43" s="71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70"/>
    </row>
    <row r="44" spans="1:25" x14ac:dyDescent="0.15">
      <c r="A44" s="71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70"/>
    </row>
    <row r="45" spans="1:25" ht="7.5" customHeight="1" x14ac:dyDescent="0.15">
      <c r="A45" s="71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70"/>
    </row>
    <row r="46" spans="1:25" x14ac:dyDescent="0.15">
      <c r="A46" s="71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70"/>
    </row>
    <row r="47" spans="1:25" x14ac:dyDescent="0.15">
      <c r="A47" s="71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70"/>
    </row>
    <row r="48" spans="1:25" x14ac:dyDescent="0.15">
      <c r="A48" s="71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70"/>
    </row>
    <row r="49" spans="1:25" x14ac:dyDescent="0.15">
      <c r="A49" s="71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70"/>
    </row>
    <row r="50" spans="1:25" x14ac:dyDescent="0.15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4"/>
    </row>
  </sheetData>
  <mergeCells count="107">
    <mergeCell ref="A37:Y37"/>
    <mergeCell ref="A38:Y50"/>
    <mergeCell ref="A1:Y2"/>
    <mergeCell ref="A3:Y3"/>
    <mergeCell ref="B33:I33"/>
    <mergeCell ref="J33:K33"/>
    <mergeCell ref="L33:Y33"/>
    <mergeCell ref="B34:I34"/>
    <mergeCell ref="J34:K34"/>
    <mergeCell ref="L34:Y35"/>
    <mergeCell ref="A35:K35"/>
    <mergeCell ref="B31:I31"/>
    <mergeCell ref="J31:K31"/>
    <mergeCell ref="L31:M32"/>
    <mergeCell ref="N31:Q32"/>
    <mergeCell ref="R31:U32"/>
    <mergeCell ref="V31:Y32"/>
    <mergeCell ref="B32:I32"/>
    <mergeCell ref="J32:K32"/>
    <mergeCell ref="B29:I29"/>
    <mergeCell ref="J29:K29"/>
    <mergeCell ref="L29:M30"/>
    <mergeCell ref="N29:Q30"/>
    <mergeCell ref="R29:U30"/>
    <mergeCell ref="V29:Y30"/>
    <mergeCell ref="B30:I30"/>
    <mergeCell ref="J30:K30"/>
    <mergeCell ref="L27:M28"/>
    <mergeCell ref="N27:Q28"/>
    <mergeCell ref="R27:U28"/>
    <mergeCell ref="V27:Y28"/>
    <mergeCell ref="B28:I28"/>
    <mergeCell ref="J28:K28"/>
    <mergeCell ref="F27:G27"/>
    <mergeCell ref="H27:I27"/>
    <mergeCell ref="R24:U24"/>
    <mergeCell ref="V24:Y24"/>
    <mergeCell ref="B25:E25"/>
    <mergeCell ref="F25:G25"/>
    <mergeCell ref="H25:I25"/>
    <mergeCell ref="J25:K25"/>
    <mergeCell ref="L25:M26"/>
    <mergeCell ref="N25:Q26"/>
    <mergeCell ref="R25:U26"/>
    <mergeCell ref="V25:Y26"/>
    <mergeCell ref="B24:E24"/>
    <mergeCell ref="F24:G24"/>
    <mergeCell ref="H24:I24"/>
    <mergeCell ref="J24:K24"/>
    <mergeCell ref="N24:Q24"/>
    <mergeCell ref="B26:E26"/>
    <mergeCell ref="F26:G26"/>
    <mergeCell ref="H26:I26"/>
    <mergeCell ref="J26:K26"/>
    <mergeCell ref="B22:E22"/>
    <mergeCell ref="F22:G22"/>
    <mergeCell ref="H22:I22"/>
    <mergeCell ref="J22:K22"/>
    <mergeCell ref="N22:Y22"/>
    <mergeCell ref="B23:E23"/>
    <mergeCell ref="F23:G23"/>
    <mergeCell ref="H23:I23"/>
    <mergeCell ref="J23:K23"/>
    <mergeCell ref="N23:Y23"/>
    <mergeCell ref="B20:E20"/>
    <mergeCell ref="F20:G20"/>
    <mergeCell ref="H20:I20"/>
    <mergeCell ref="J20:K20"/>
    <mergeCell ref="P20:Q21"/>
    <mergeCell ref="V20:W21"/>
    <mergeCell ref="B21:E21"/>
    <mergeCell ref="F21:G21"/>
    <mergeCell ref="H21:I21"/>
    <mergeCell ref="J21:K21"/>
    <mergeCell ref="B17:E19"/>
    <mergeCell ref="A18:A19"/>
    <mergeCell ref="F18:K18"/>
    <mergeCell ref="L18:Y18"/>
    <mergeCell ref="F19:G19"/>
    <mergeCell ref="H19:I19"/>
    <mergeCell ref="J19:K19"/>
    <mergeCell ref="L19:M19"/>
    <mergeCell ref="O19:R19"/>
    <mergeCell ref="U19:X19"/>
    <mergeCell ref="A9:L9"/>
    <mergeCell ref="M9:M10"/>
    <mergeCell ref="N9:Y9"/>
    <mergeCell ref="A10:L10"/>
    <mergeCell ref="N10:Y10"/>
    <mergeCell ref="A12:L12"/>
    <mergeCell ref="M12:M13"/>
    <mergeCell ref="N12:Y12"/>
    <mergeCell ref="A13:L13"/>
    <mergeCell ref="N13:Y13"/>
    <mergeCell ref="A5:Q5"/>
    <mergeCell ref="S5:U5"/>
    <mergeCell ref="W5:Y5"/>
    <mergeCell ref="A6:A7"/>
    <mergeCell ref="B6:C6"/>
    <mergeCell ref="D6:E6"/>
    <mergeCell ref="I6:I7"/>
    <mergeCell ref="J6:Q6"/>
    <mergeCell ref="S6:U6"/>
    <mergeCell ref="W6:Y6"/>
    <mergeCell ref="B7:C7"/>
    <mergeCell ref="D7:E7"/>
    <mergeCell ref="J7:Q7"/>
  </mergeCells>
  <pageMargins left="0.19685039370078741" right="0.19685039370078741" top="0.48" bottom="0.19685039370078741" header="0.36" footer="0.31496062992125984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Nueva</vt:lpstr>
      <vt:lpstr>2-17 1-2736</vt:lpstr>
      <vt:lpstr>Orden de Proceso (3)</vt:lpstr>
      <vt:lpstr>Hoja1</vt:lpstr>
      <vt:lpstr>Hoja2</vt:lpstr>
      <vt:lpstr>Hoja3</vt:lpstr>
      <vt:lpstr>'2-17 1-2736'!Área_de_impresión</vt:lpstr>
      <vt:lpstr>Nueva!Área_de_impresión</vt:lpstr>
      <vt:lpstr>'Orden de Proceso (3)'!Área_de_impresión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Retail</dc:creator>
  <cp:lastModifiedBy>Retail</cp:lastModifiedBy>
  <cp:lastPrinted>2017-02-23T01:01:45Z</cp:lastPrinted>
  <dcterms:created xsi:type="dcterms:W3CDTF">2017-02-22T16:44:35Z</dcterms:created>
  <dcterms:modified xsi:type="dcterms:W3CDTF">2017-02-23T16:46:12Z</dcterms:modified>
</cp:coreProperties>
</file>