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775" windowHeight="8580" tabRatio="520" activeTab="6"/>
  </bookViews>
  <sheets>
    <sheet name="Energía" sheetId="1" r:id="rId1"/>
    <sheet name="Papel" sheetId="2" r:id="rId2"/>
    <sheet name="Reciclado de Papel" sheetId="3" r:id="rId3"/>
    <sheet name="relación de personal" sheetId="4" r:id="rId4"/>
    <sheet name="TiposPapel" sheetId="5" r:id="rId5"/>
    <sheet name="Hoja1" sheetId="6" r:id="rId6"/>
    <sheet name="Tablas para gráficos" sheetId="7" r:id="rId7"/>
  </sheets>
  <definedNames>
    <definedName name="_xlnm.Print_Titles" localSheetId="0">'Energía'!$1:$1</definedName>
    <definedName name="_xlnm.Print_Titles" localSheetId="1">'Papel'!$1:$1</definedName>
  </definedNames>
  <calcPr fullCalcOnLoad="1"/>
  <pivotCaches>
    <pivotCache cacheId="2" r:id="rId8"/>
  </pivotCaches>
</workbook>
</file>

<file path=xl/sharedStrings.xml><?xml version="1.0" encoding="utf-8"?>
<sst xmlns="http://schemas.openxmlformats.org/spreadsheetml/2006/main" count="388" uniqueCount="45">
  <si>
    <t>Fecha</t>
  </si>
  <si>
    <t>Consumo</t>
  </si>
  <si>
    <t>personas en activo</t>
  </si>
  <si>
    <t>Observaciones</t>
  </si>
  <si>
    <t>Personas</t>
  </si>
  <si>
    <t>Hasta</t>
  </si>
  <si>
    <t>cajas</t>
  </si>
  <si>
    <t>tamaño</t>
  </si>
  <si>
    <t>A4</t>
  </si>
  <si>
    <t>Tamaño</t>
  </si>
  <si>
    <t>peso por caja</t>
  </si>
  <si>
    <t>A3</t>
  </si>
  <si>
    <t>observaciones</t>
  </si>
  <si>
    <t>Consideramos cajas de 5 paquetes de 500 hojas de 80g/m²</t>
  </si>
  <si>
    <t>Consumo Unitario</t>
  </si>
  <si>
    <t>Esta fecha debe aparecer al final porque tenemos que tener un fecha superior a la fecha actual</t>
  </si>
  <si>
    <t>Cajas</t>
  </si>
  <si>
    <t>Peso</t>
  </si>
  <si>
    <t>2009</t>
  </si>
  <si>
    <t>2010</t>
  </si>
  <si>
    <t>Sistema Gestión Mediambiental</t>
  </si>
  <si>
    <t>ene</t>
  </si>
  <si>
    <t>mar</t>
  </si>
  <si>
    <t>Años</t>
  </si>
  <si>
    <t>Para el gáfico</t>
  </si>
  <si>
    <t>Pais Vasco</t>
  </si>
  <si>
    <t>abr</t>
  </si>
  <si>
    <t>may</t>
  </si>
  <si>
    <t>jun</t>
  </si>
  <si>
    <t>jul</t>
  </si>
  <si>
    <t>ago</t>
  </si>
  <si>
    <t>Girona</t>
  </si>
  <si>
    <t>sep</t>
  </si>
  <si>
    <t>oct</t>
  </si>
  <si>
    <t>nov</t>
  </si>
  <si>
    <t>Barcelona</t>
  </si>
  <si>
    <t>dic</t>
  </si>
  <si>
    <t>Madrid</t>
  </si>
  <si>
    <t>Desde aquí se controla enserio todos los meses</t>
  </si>
  <si>
    <t>feb</t>
  </si>
  <si>
    <t>Totales</t>
  </si>
  <si>
    <t>Oficina</t>
  </si>
  <si>
    <t>Consumo unitario de energía eléctrica por oficinas</t>
  </si>
  <si>
    <t>Consumo unitario de energía eléctrica por empleado al año</t>
  </si>
  <si>
    <t>Promedio de Consumo Unitario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</si>
</sst>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d\-mm\-yy"/>
    <numFmt numFmtId="173" formatCode="_-* #,##0.0\ _€_-;\-* #,##0.0\ _€_-;_-* &quot;-&quot;??\ _€_-;_-@_-"/>
    <numFmt numFmtId="174" formatCode="_-* #,##0\ _€_-;\-* #,##0\ _€_-;_-* &quot;-&quot;??\ _€_-;_-@_-"/>
    <numFmt numFmtId="175" formatCode="mmm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dd/mm/yyyy\ hh:mm:ss"/>
    <numFmt numFmtId="182" formatCode="0.0"/>
    <numFmt numFmtId="183" formatCode="0.000000000"/>
    <numFmt numFmtId="184" formatCode="0.00000000"/>
  </numFmts>
  <fonts count="51">
    <font>
      <sz val="8"/>
      <name val="Arial"/>
      <family val="0"/>
    </font>
    <font>
      <b/>
      <sz val="8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8"/>
      <color indexed="1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4"/>
      <color indexed="9"/>
      <name val="Arial"/>
      <family val="2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0"/>
    </font>
    <font>
      <b/>
      <sz val="14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left"/>
    </xf>
    <xf numFmtId="172" fontId="1" fillId="33" borderId="0" xfId="0" applyNumberFormat="1" applyFont="1" applyFill="1" applyAlignment="1">
      <alignment horizontal="center"/>
    </xf>
    <xf numFmtId="172" fontId="0" fillId="0" borderId="0" xfId="0" applyNumberFormat="1" applyAlignment="1">
      <alignment horizontal="center"/>
    </xf>
    <xf numFmtId="172" fontId="4" fillId="33" borderId="0" xfId="0" applyNumberFormat="1" applyFont="1" applyFill="1" applyAlignment="1">
      <alignment horizontal="center"/>
    </xf>
    <xf numFmtId="17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172" fontId="5" fillId="0" borderId="0" xfId="0" applyNumberFormat="1" applyFont="1" applyAlignment="1">
      <alignment horizontal="center"/>
    </xf>
    <xf numFmtId="17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33" borderId="0" xfId="0" applyNumberFormat="1" applyFont="1" applyFill="1" applyAlignment="1">
      <alignment horizontal="center"/>
    </xf>
    <xf numFmtId="43" fontId="4" fillId="33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4" fontId="49" fillId="34" borderId="10" xfId="0" applyNumberFormat="1" applyFont="1" applyFill="1" applyBorder="1" applyAlignment="1">
      <alignment/>
    </xf>
    <xf numFmtId="14" fontId="49" fillId="35" borderId="11" xfId="0" applyNumberFormat="1" applyFont="1" applyFill="1" applyBorder="1" applyAlignment="1">
      <alignment/>
    </xf>
    <xf numFmtId="0" fontId="49" fillId="35" borderId="11" xfId="0" applyFont="1" applyFill="1" applyBorder="1" applyAlignment="1">
      <alignment/>
    </xf>
    <xf numFmtId="14" fontId="49" fillId="34" borderId="11" xfId="0" applyNumberFormat="1" applyFont="1" applyFill="1" applyBorder="1" applyAlignment="1">
      <alignment/>
    </xf>
    <xf numFmtId="14" fontId="49" fillId="35" borderId="12" xfId="0" applyNumberFormat="1" applyFont="1" applyFill="1" applyBorder="1" applyAlignment="1">
      <alignment/>
    </xf>
    <xf numFmtId="172" fontId="5" fillId="0" borderId="0" xfId="0" applyNumberFormat="1" applyFont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172" fontId="50" fillId="33" borderId="13" xfId="0" applyNumberFormat="1" applyFont="1" applyFill="1" applyBorder="1" applyAlignment="1">
      <alignment horizontal="center"/>
    </xf>
    <xf numFmtId="0" fontId="50" fillId="33" borderId="13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14" fontId="49" fillId="35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17" fontId="7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72" fontId="0" fillId="0" borderId="15" xfId="0" applyNumberFormat="1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2" fontId="0" fillId="0" borderId="17" xfId="0" applyNumberFormat="1" applyBorder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172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0" borderId="15" xfId="0" applyBorder="1" applyAlignment="1">
      <alignment/>
    </xf>
    <xf numFmtId="0" fontId="1" fillId="37" borderId="15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9" fillId="37" borderId="15" xfId="0" applyFont="1" applyFill="1" applyBorder="1" applyAlignment="1">
      <alignment/>
    </xf>
    <xf numFmtId="0" fontId="9" fillId="37" borderId="15" xfId="0" applyFont="1" applyFill="1" applyBorder="1" applyAlignment="1">
      <alignment/>
    </xf>
    <xf numFmtId="0" fontId="9" fillId="37" borderId="20" xfId="0" applyFont="1" applyFill="1" applyBorder="1" applyAlignment="1">
      <alignment/>
    </xf>
    <xf numFmtId="0" fontId="9" fillId="37" borderId="21" xfId="0" applyFont="1" applyFill="1" applyBorder="1" applyAlignment="1">
      <alignment/>
    </xf>
    <xf numFmtId="0" fontId="1" fillId="37" borderId="22" xfId="0" applyFont="1" applyFill="1" applyBorder="1" applyAlignment="1">
      <alignment/>
    </xf>
    <xf numFmtId="172" fontId="0" fillId="0" borderId="23" xfId="0" applyNumberFormat="1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182" fontId="0" fillId="0" borderId="0" xfId="0" applyNumberFormat="1" applyAlignment="1">
      <alignment/>
    </xf>
    <xf numFmtId="14" fontId="0" fillId="0" borderId="26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10" fillId="0" borderId="27" xfId="0" applyFont="1" applyFill="1" applyBorder="1" applyAlignment="1">
      <alignment horizontal="center"/>
    </xf>
    <xf numFmtId="0" fontId="9" fillId="37" borderId="15" xfId="0" applyFont="1" applyFill="1" applyBorder="1" applyAlignment="1">
      <alignment horizontal="center"/>
    </xf>
    <xf numFmtId="0" fontId="9" fillId="37" borderId="16" xfId="0" applyFont="1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28" xfId="0" applyNumberFormat="1" applyBorder="1" applyAlignment="1">
      <alignment horizontal="center"/>
    </xf>
    <xf numFmtId="0" fontId="8" fillId="38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8">
    <dxf>
      <font>
        <b val="0"/>
        <i val="0"/>
        <u val="none"/>
        <strike val="0"/>
        <sz val="11"/>
        <name val="Calibri"/>
        <color rgb="FF993300"/>
      </font>
      <fill>
        <patternFill patternType="solid">
          <fgColor indexed="65"/>
          <bgColor rgb="FFFFFF99"/>
        </patternFill>
      </fill>
      <border/>
    </dxf>
    <dxf>
      <fill>
        <patternFill patternType="solid">
          <bgColor rgb="FFFFCC00"/>
        </patternFill>
      </fill>
      <border/>
    </dxf>
    <dxf>
      <fill>
        <patternFill>
          <bgColor rgb="FFFFCC00"/>
        </patternFill>
      </fill>
      <border/>
    </dxf>
    <dxf>
      <numFmt numFmtId="2" formatCode="0.00"/>
      <border/>
    </dxf>
    <dxf>
      <alignment horizontal="center" readingOrder="0"/>
      <border/>
    </dxf>
    <dxf>
      <font>
        <b/>
      </font>
      <border/>
    </dxf>
    <dxf>
      <font>
        <color auto="1"/>
      </font>
      <border/>
    </dxf>
    <dxf>
      <font>
        <b/>
        <sz val="11"/>
        <name val="Calibri"/>
      </font>
      <fill>
        <patternFill patternType="solid">
          <bgColor indexed="6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Consumo Unitario </a:t>
            </a:r>
          </a:p>
        </c:rich>
      </c:tx>
      <c:layout>
        <c:manualLayout>
          <c:xMode val="factor"/>
          <c:yMode val="factor"/>
          <c:x val="-0.0027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8"/>
          <c:w val="0.89425"/>
          <c:h val="0.703"/>
        </c:manualLayout>
      </c:layout>
      <c:scatterChart>
        <c:scatterStyle val="lineMarker"/>
        <c:varyColors val="0"/>
        <c:ser>
          <c:idx val="1"/>
          <c:order val="1"/>
          <c:tx>
            <c:strRef>
              <c:f>'Tablas para gráficos'!$O$7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'Tablas para gráficos'!$M$8:$M$18</c:f>
              <c:strCache/>
            </c:strRef>
          </c:xVal>
          <c:yVal>
            <c:numRef>
              <c:f>'Tablas para gráficos'!$O$8:$O$18</c:f>
              <c:numCache/>
            </c:numRef>
          </c:yVal>
          <c:smooth val="0"/>
        </c:ser>
        <c:axId val="26201831"/>
        <c:axId val="34489888"/>
      </c:scatterChart>
      <c:lineChart>
        <c:grouping val="standard"/>
        <c:varyColors val="0"/>
        <c:ser>
          <c:idx val="0"/>
          <c:order val="0"/>
          <c:tx>
            <c:strRef>
              <c:f>'Tablas para gráficos'!$N$7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'Tablas para gráficos'!$M$8:$M$19</c:f>
              <c:strCache/>
            </c:strRef>
          </c:cat>
          <c:val>
            <c:numRef>
              <c:f>'Tablas para gráficos'!$N$8:$N$19</c:f>
              <c:numCache/>
            </c:numRef>
          </c:val>
          <c:smooth val="0"/>
        </c:ser>
        <c:axId val="26201831"/>
        <c:axId val="34489888"/>
      </c:lineChart>
      <c:valAx>
        <c:axId val="2620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89888"/>
        <c:crosses val="autoZero"/>
        <c:crossBetween val="midCat"/>
        <c:dispUnits/>
      </c:valAx>
      <c:valAx>
        <c:axId val="3448988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01831"/>
        <c:crossesAt val="1"/>
        <c:crossBetween val="midCat"/>
        <c:dispUnits/>
        <c:majorUnit val="25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8"/>
          <c:y val="0.88"/>
          <c:w val="0.41875"/>
          <c:h val="0.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-0.011"/>
          <c:w val="0.6432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'Tablas para gráficos'!$N$28</c:f>
              <c:strCache>
                <c:ptCount val="1"/>
                <c:pt idx="0">
                  <c:v>Barcelona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'Tablas para gráficos'!$M$29:$M$39</c:f>
              <c:strCache/>
            </c:strRef>
          </c:cat>
          <c:val>
            <c:numRef>
              <c:f>'Tablas para gráficos'!$N$29:$N$39</c:f>
              <c:numCache/>
            </c:numRef>
          </c:val>
        </c:ser>
        <c:ser>
          <c:idx val="1"/>
          <c:order val="1"/>
          <c:tx>
            <c:strRef>
              <c:f>'Tablas para gráficos'!$O$28</c:f>
              <c:strCache>
                <c:ptCount val="1"/>
                <c:pt idx="0">
                  <c:v>Girona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'Tablas para gráficos'!$M$29:$M$39</c:f>
              <c:strCache/>
            </c:strRef>
          </c:cat>
          <c:val>
            <c:numRef>
              <c:f>'Tablas para gráficos'!$O$29:$O$39</c:f>
              <c:numCache/>
            </c:numRef>
          </c:val>
        </c:ser>
        <c:ser>
          <c:idx val="2"/>
          <c:order val="2"/>
          <c:tx>
            <c:strRef>
              <c:f>'Tablas para gráficos'!$P$28</c:f>
              <c:strCache>
                <c:ptCount val="1"/>
                <c:pt idx="0">
                  <c:v>Madrid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'Tablas para gráficos'!$M$29:$M$39</c:f>
              <c:strCache/>
            </c:strRef>
          </c:cat>
          <c:val>
            <c:numRef>
              <c:f>'Tablas para gráficos'!$P$29:$P$39</c:f>
              <c:numCache/>
            </c:numRef>
          </c:val>
        </c:ser>
        <c:ser>
          <c:idx val="3"/>
          <c:order val="3"/>
          <c:tx>
            <c:strRef>
              <c:f>'Tablas para gráficos'!$Q$28</c:f>
              <c:strCache>
                <c:ptCount val="1"/>
                <c:pt idx="0">
                  <c:v>Pais Vasco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'Tablas para gráficos'!$M$29:$M$39</c:f>
              <c:strCache/>
            </c:strRef>
          </c:cat>
          <c:val>
            <c:numRef>
              <c:f>'Tablas para gráficos'!$Q$29:$Q$39</c:f>
              <c:numCache/>
            </c:numRef>
          </c:val>
        </c:ser>
        <c:overlap val="-6"/>
        <c:gapWidth val="0"/>
        <c:axId val="41973537"/>
        <c:axId val="42217514"/>
      </c:barChart>
      <c:catAx>
        <c:axId val="4197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217514"/>
        <c:crosses val="autoZero"/>
        <c:auto val="1"/>
        <c:lblOffset val="100"/>
        <c:tickLblSkip val="1"/>
        <c:noMultiLvlLbl val="0"/>
      </c:catAx>
      <c:valAx>
        <c:axId val="422175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73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825"/>
          <c:y val="0.271"/>
          <c:w val="0.246"/>
          <c:h val="0.44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4</xdr:row>
      <xdr:rowOff>133350</xdr:rowOff>
    </xdr:from>
    <xdr:to>
      <xdr:col>9</xdr:col>
      <xdr:colOff>838200</xdr:colOff>
      <xdr:row>19</xdr:row>
      <xdr:rowOff>123825</xdr:rowOff>
    </xdr:to>
    <xdr:graphicFrame>
      <xdr:nvGraphicFramePr>
        <xdr:cNvPr id="1" name="3 Gráfico"/>
        <xdr:cNvGraphicFramePr/>
      </xdr:nvGraphicFramePr>
      <xdr:xfrm>
        <a:off x="4219575" y="1476375"/>
        <a:ext cx="36576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266700</xdr:colOff>
      <xdr:row>25</xdr:row>
      <xdr:rowOff>133350</xdr:rowOff>
    </xdr:from>
    <xdr:to>
      <xdr:col>10</xdr:col>
      <xdr:colOff>9525</xdr:colOff>
      <xdr:row>40</xdr:row>
      <xdr:rowOff>19050</xdr:rowOff>
    </xdr:to>
    <xdr:graphicFrame>
      <xdr:nvGraphicFramePr>
        <xdr:cNvPr id="2" name="4 Gráfico"/>
        <xdr:cNvGraphicFramePr/>
      </xdr:nvGraphicFramePr>
      <xdr:xfrm>
        <a:off x="4819650" y="4591050"/>
        <a:ext cx="31432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Hasta">
      <sharedItems containsSemiMixedTypes="0" containsNonDate="0" containsDate="1" containsString="0" containsMixedTypes="0" count="74">
        <d v="1999-02-28T00:00:00.000"/>
        <d v="1999-04-30T00:00:00.000"/>
        <d v="1999-06-30T00:00:00.000"/>
        <d v="1999-08-31T00:00:00.000"/>
        <d v="1999-10-31T00:00:00.000"/>
        <d v="1999-12-31T00:00:00.000"/>
        <d v="2000-02-28T00:00:00.000"/>
        <d v="2000-04-30T00:00:00.000"/>
        <d v="2000-06-30T00:00:00.000"/>
        <d v="2000-08-31T00:00:00.000"/>
        <d v="2000-10-31T00:00:00.000"/>
        <d v="2000-12-31T00:00:00.000"/>
        <d v="2001-02-28T00:00:00.000"/>
        <d v="2001-04-30T00:00:00.000"/>
        <d v="2001-06-30T00:00:00.000"/>
        <d v="2001-08-31T00:00:00.000"/>
        <d v="2001-10-31T00:00:00.000"/>
        <d v="2001-12-31T00:00:00.000"/>
        <d v="2002-03-12T00:00:00.000"/>
        <d v="2002-05-14T00:00:00.000"/>
        <d v="2002-07-10T00:00:00.000"/>
        <d v="2002-09-11T00:00:00.000"/>
        <d v="2002-11-13T00:00:00.000"/>
        <d v="2003-01-13T00:00:00.000"/>
        <d v="2003-03-11T00:00:00.000"/>
        <d v="2003-05-13T00:00:00.000"/>
        <d v="2003-07-10T00:00:00.000"/>
        <d v="2003-09-11T00:00:00.000"/>
        <d v="2003-11-11T00:00:00.000"/>
        <d v="2004-03-10T00:00:00.000"/>
        <d v="2004-05-12T00:00:00.000"/>
        <d v="2004-07-12T00:00:00.000"/>
        <d v="2004-09-10T00:00:00.000"/>
        <d v="2004-11-12T00:00:00.000"/>
        <d v="2005-01-13T00:00:00.000"/>
        <d v="2005-03-10T00:00:00.000"/>
        <d v="2009-01-15T00:00:00.000"/>
        <d v="2009-03-13T00:00:00.000"/>
        <d v="2009-04-06T00:00:00.000"/>
        <d v="2009-04-23T00:00:00.000"/>
        <d v="2009-05-04T00:00:00.000"/>
        <d v="2009-05-18T00:00:00.000"/>
        <d v="2009-05-26T00:00:00.000"/>
        <d v="2009-06-11T00:00:00.000"/>
        <d v="2009-07-10T00:00:00.000"/>
        <d v="2009-07-14T00:00:00.000"/>
        <d v="2009-07-29T00:00:00.000"/>
        <d v="2009-07-31T00:00:00.000"/>
        <d v="2009-08-01T00:00:00.000"/>
        <d v="2009-08-13T00:00:00.000"/>
        <d v="2009-09-03T00:00:00.000"/>
        <d v="2009-09-08T00:00:00.000"/>
        <d v="2009-09-10T00:00:00.000"/>
        <d v="2009-09-15T00:00:00.000"/>
        <d v="2009-09-22T00:00:00.000"/>
        <d v="2009-09-23T00:00:00.000"/>
        <d v="2009-10-01T00:00:00.000"/>
        <d v="2009-10-07T00:00:00.000"/>
        <d v="2009-10-13T00:00:00.000"/>
        <d v="2009-10-22T00:00:00.000"/>
        <d v="2009-10-26T00:00:00.000"/>
        <d v="2009-11-05T00:00:00.000"/>
        <d v="2009-11-11T00:00:00.000"/>
        <d v="2009-11-13T00:00:00.000"/>
        <d v="2009-11-16T00:00:00.000"/>
        <d v="2009-11-26T00:00:00.000"/>
        <d v="2009-12-11T00:00:00.000"/>
        <d v="2009-12-22T00:00:00.000"/>
        <d v="2010-01-15T00:00:00.000"/>
        <d v="2010-01-21T00:00:00.000"/>
        <d v="2009-12-15T00:00:00.000"/>
        <d v="2010-01-04T00:00:00.000"/>
        <d v="2009-12-04T00:00:00.000"/>
        <d v="2010-02-25T00:00:00.000"/>
      </sharedItems>
      <fieldGroup par="5" base="0">
        <rangePr groupBy="months" autoEnd="1" autoStart="1" startDate="1999-02-28T00:00:00.000" endDate="2010-02-26T00:00:00.000"/>
        <groupItems count="14">
          <s v="&lt;28/02/1999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6/02/2010"/>
        </groupItems>
      </fieldGroup>
    </cacheField>
    <cacheField name="Consumo">
      <sharedItems containsSemiMixedTypes="0" containsString="0" containsMixedTypes="0" containsNumber="1"/>
    </cacheField>
    <cacheField name="Personas">
      <sharedItems containsSemiMixedTypes="0" containsString="0" containsMixedTypes="0" containsNumber="1" containsInteger="1"/>
    </cacheField>
    <cacheField name="Consumo Unitario">
      <sharedItems containsSemiMixedTypes="0" containsString="0" containsMixedTypes="0" containsNumber="1"/>
    </cacheField>
    <cacheField name="Oficina">
      <sharedItems containsMixedTypes="0" count="4">
        <s v="Madrid"/>
        <s v="Pais Vasco"/>
        <s v="Barcelona"/>
        <s v="Girona"/>
      </sharedItems>
    </cacheField>
    <cacheField name="A?os">
      <sharedItems containsString="0" containsMixedTypes="1" count="0"/>
      <fieldGroup base="0">
        <rangePr groupBy="years" autoEnd="1" autoStart="1" startDate="1999-02-28T00:00:00.000" endDate="2010-02-26T00:00:00.000"/>
        <groupItems count="14">
          <s v="&lt;28/02/1999"/>
          <s v="1999"/>
          <s v="2000"/>
          <s v="2001"/>
          <s v="2002"/>
          <s v="2003"/>
          <s v="2004"/>
          <s v="2005"/>
          <s v="2006"/>
          <s v="2007"/>
          <s v="2008"/>
          <s v="2009"/>
          <s v="2010"/>
          <s v="&gt;26/02/2010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Datos" showMissing="1" preserveFormatting="1" useAutoFormatting="1" rowGrandTotals="0" colGrandTotals="0" itemPrintTitles="1" compactData="0" updatedVersion="2" indent="0" showMemberPropertyTips="1">
  <location ref="A6:C19" firstHeaderRow="1" firstDataRow="2" firstDataCol="1"/>
  <pivotFields count="6">
    <pivotField axis="axisRow" compact="0" outline="0" subtotalTop="0" showAll="0" numFmtId="172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ubtotalTop="0" showAll="0" numFmtId="174"/>
    <pivotField compact="0" outline="0" subtotalTop="0" showAll="0" numFmtId="2"/>
    <pivotField dataField="1" compact="0" outline="0" subtotalTop="0" showAll="0" numFmtId="2"/>
    <pivotField compact="0" outline="0" subtotalTop="0" showAll="0" defaultSubtotal="0"/>
    <pivotField axis="axisCol" compact="0" outline="0" subtotalTop="0" showAll="0" defaultSubtotal="0">
      <items count="1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sd="0" x="12"/>
        <item x="13"/>
      </items>
    </pivotField>
  </pivotFields>
  <rowFields count="1">
    <field x="0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5"/>
  </colFields>
  <colItems count="2">
    <i>
      <x v="11"/>
    </i>
    <i>
      <x v="12"/>
    </i>
  </colItems>
  <dataFields count="1">
    <dataField name="Promedio de Consumo Unitario" fld="3" subtotal="average" baseField="0" baseItem="0" numFmtId="2"/>
  </dataFields>
  <formats count="19">
    <format dxfId="0">
      <pivotArea outline="0" fieldPosition="0" dataOnly="0" labelOnly="1" type="origin"/>
    </format>
    <format dxfId="0">
      <pivotArea outline="0" fieldPosition="0" axis="axisRow" dataOnly="0" field="0" labelOnly="1" type="button"/>
    </format>
    <format dxfId="1">
      <pivotArea outline="0" fieldPosition="0" dataOnly="0" labelOnly="1" type="origin"/>
    </format>
    <format dxfId="2">
      <pivotArea outline="0" fieldPosition="0" dataOnly="0" labelOnly="1" type="origin"/>
    </format>
    <format dxfId="2">
      <pivotArea outline="0" fieldPosition="0" axis="axisRow" dataOnly="0" field="0" labelOnly="1" type="button"/>
    </format>
    <format dxfId="3">
      <pivotArea outline="0" fieldPosition="0"/>
    </format>
    <format dxfId="4">
      <pivotArea outline="0" fieldPosition="0"/>
    </format>
    <format dxfId="5">
      <pivotArea outline="0" fieldPosition="0" dataOnly="0" labelOnly="1" type="origin"/>
    </format>
    <format dxfId="5">
      <pivotArea outline="0" fieldPosition="0" axis="axisRow" dataOnly="0" field="0" labelOnly="1" type="button"/>
    </format>
    <format dxfId="6">
      <pivotArea outline="0" fieldPosition="0" dataOnly="0" labelOnly="1" type="origin"/>
    </format>
    <format dxfId="6">
      <pivotArea outline="0" fieldPosition="0" axis="axisRow" dataOnly="0" field="0" labelOnly="1" type="button"/>
    </format>
    <format dxfId="6">
      <pivotArea outline="0" fieldPosition="0" dataOnly="0" labelOnly="1" type="topRight"/>
    </format>
    <format dxfId="7">
      <pivotArea outline="0" fieldPosition="0" axis="axisCol" dataOnly="0" field="5" labelOnly="1" type="button"/>
    </format>
    <format dxfId="7">
      <pivotArea outline="0" fieldPosition="0" dataOnly="0" labelOnly="1" type="topRight"/>
    </format>
    <format dxfId="7">
      <pivotArea outline="0" fieldPosition="0" dataOnly="0" labelOnly="1">
        <references count="1">
          <reference field="5" count="0"/>
        </references>
      </pivotArea>
    </format>
    <format dxfId="2">
      <pivotArea outline="0" fieldPosition="0" axis="axisCol" dataOnly="0" field="5" labelOnly="1" type="button"/>
    </format>
    <format dxfId="2">
      <pivotArea outline="0" fieldPosition="0" dataOnly="0" labelOnly="1" type="topRight"/>
    </format>
    <format dxfId="2">
      <pivotArea outline="0" fieldPosition="0" dataOnly="0" labelOnly="1">
        <references count="1">
          <reference field="5" count="2">
            <x v="11"/>
            <x v="12"/>
          </reference>
        </references>
      </pivotArea>
    </format>
    <format dxfId="4">
      <pivotArea outline="0" fieldPosition="0" dataOnly="0" labelOnly="1">
        <references count="1">
          <reference field="5" count="2">
            <x v="11"/>
            <x v="1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3" cacheId="2" applyNumberFormats="0" applyBorderFormats="0" applyFontFormats="0" applyPatternFormats="0" applyAlignmentFormats="0" applyWidthHeightFormats="0" dataCaption="Datos" showMissing="1" preserveFormatting="1" useAutoFormatting="1" rowGrandTotals="0" colGrandTotals="0" itemPrintTitles="1" compactData="0" updatedVersion="2" indent="0" showMemberPropertyTips="1">
  <location ref="A27:F39" firstHeaderRow="1" firstDataRow="2" firstDataCol="2"/>
  <pivotFields count="6">
    <pivotField axis="axisRow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 defaultSubtotal="0">
      <items count="4">
        <item x="2"/>
        <item x="3"/>
        <item x="0"/>
        <item x="1"/>
      </items>
    </pivotField>
    <pivotField axis="axisRow" compact="0" outline="0" subtotalTop="0" showAll="0" defaultSubtotal="0">
      <items count="1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h="1" x="12"/>
        <item x="13"/>
      </items>
    </pivotField>
  </pivotFields>
  <rowFields count="2">
    <field x="5"/>
    <field x="0"/>
  </rowFields>
  <rowItems count="11">
    <i>
      <x v="11"/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</rowItems>
  <colFields count="1">
    <field x="4"/>
  </colFields>
  <colItems count="4">
    <i>
      <x/>
    </i>
    <i>
      <x v="1"/>
    </i>
    <i>
      <x v="2"/>
    </i>
    <i>
      <x v="3"/>
    </i>
  </colItems>
  <dataFields count="1">
    <dataField name="Promedio de Consumo Unitario" fld="3" subtotal="average" baseField="0" baseItem="0" numFmtId="2"/>
  </dataFields>
  <formats count="17">
    <format dxfId="7">
      <pivotArea outline="0" fieldPosition="0" dataOnly="0" labelOnly="1" type="origin"/>
    </format>
    <format dxfId="7">
      <pivotArea outline="0" fieldPosition="0" axis="axisRow" dataOnly="0" field="5" labelOnly="1" type="button"/>
    </format>
    <format dxfId="7">
      <pivotArea outline="0" fieldPosition="1" axis="axisRow" dataOnly="0" field="0" labelOnly="1" type="button"/>
    </format>
    <format dxfId="7">
      <pivotArea outline="0" fieldPosition="0" dataOnly="0" labelOnly="1" type="topRight"/>
    </format>
    <format dxfId="2">
      <pivotArea outline="0" fieldPosition="0" dataOnly="0" labelOnly="1" type="origin"/>
    </format>
    <format dxfId="2">
      <pivotArea outline="0" fieldPosition="0" axis="axisRow" dataOnly="0" field="5" labelOnly="1" type="button"/>
    </format>
    <format dxfId="2">
      <pivotArea outline="0" fieldPosition="1" axis="axisRow" dataOnly="0" field="0" labelOnly="1" type="button"/>
    </format>
    <format dxfId="2">
      <pivotArea outline="0" fieldPosition="0" axis="axisCol" dataOnly="0" field="4" labelOnly="1" type="button"/>
    </format>
    <format dxfId="2">
      <pivotArea outline="0" fieldPosition="0" dataOnly="0" labelOnly="1" type="topRight"/>
    </format>
    <format dxfId="2">
      <pivotArea outline="0" fieldPosition="0" dataOnly="0" labelOnly="1">
        <references count="1">
          <reference field="4" count="0"/>
        </references>
      </pivotArea>
    </format>
    <format dxfId="5">
      <pivotArea outline="0" fieldPosition="0" dataOnly="0" labelOnly="1" type="origin"/>
    </format>
    <format dxfId="5">
      <pivotArea outline="0" fieldPosition="0" axis="axisRow" dataOnly="0" field="5" labelOnly="1" type="button"/>
    </format>
    <format dxfId="5">
      <pivotArea outline="0" fieldPosition="1" axis="axisRow" dataOnly="0" field="0" labelOnly="1" type="button"/>
    </format>
    <format dxfId="5">
      <pivotArea outline="0" fieldPosition="0" axis="axisCol" dataOnly="0" field="4" labelOnly="1" type="button"/>
    </format>
    <format dxfId="5">
      <pivotArea outline="0" fieldPosition="0" dataOnly="0" labelOnly="1" type="topRight"/>
    </format>
    <format dxfId="5">
      <pivotArea outline="0" fieldPosition="0" dataOnly="0" labelOnly="1">
        <references count="1">
          <reference field="4" count="0"/>
        </references>
      </pivotArea>
    </format>
    <format dxfId="4">
      <pivotArea outline="0" fieldPosition="0"/>
    </format>
  </format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a1" displayName="Tabla1" ref="A1:E108" totalsRowShown="0">
  <autoFilter ref="A1:E108"/>
  <tableColumns count="5">
    <tableColumn id="2" name="Hasta"/>
    <tableColumn id="3" name="Consumo"/>
    <tableColumn id="6" name="Personas"/>
    <tableColumn id="7" name="Consumo Unitario"/>
    <tableColumn id="8" name="Oficina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F204" totalsRowShown="0">
  <autoFilter ref="A1:F204"/>
  <tableColumns count="6">
    <tableColumn id="1" name="Fecha"/>
    <tableColumn id="2" name="cajas"/>
    <tableColumn id="3" name="tamaño"/>
    <tableColumn id="5" name="Consumo"/>
    <tableColumn id="6" name="Personas"/>
    <tableColumn id="7" name="Consumo Unitario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E108"/>
  <sheetViews>
    <sheetView zoomScalePageLayoutView="0" workbookViewId="0" topLeftCell="A1">
      <pane ySplit="1" topLeftCell="A2" activePane="bottomLeft" state="frozen"/>
      <selection pane="topLeft" activeCell="H61" sqref="H61"/>
      <selection pane="bottomLeft" activeCell="H61" sqref="H61"/>
    </sheetView>
  </sheetViews>
  <sheetFormatPr defaultColWidth="12" defaultRowHeight="11.25"/>
  <cols>
    <col min="1" max="1" width="14.5" style="9" customWidth="1"/>
    <col min="2" max="2" width="16.33203125" style="9" customWidth="1"/>
    <col min="3" max="3" width="18.16015625" style="10" customWidth="1"/>
    <col min="4" max="4" width="16.83203125" style="10" customWidth="1"/>
    <col min="5" max="5" width="21.16015625" style="12" customWidth="1"/>
    <col min="6" max="6" width="31.33203125" style="12" customWidth="1"/>
    <col min="7" max="7" width="27" style="12" customWidth="1"/>
    <col min="8" max="16384" width="12" style="12" customWidth="1"/>
  </cols>
  <sheetData>
    <row r="1" spans="1:5" s="8" customFormat="1" ht="18">
      <c r="A1" s="6" t="s">
        <v>5</v>
      </c>
      <c r="B1" s="7" t="s">
        <v>1</v>
      </c>
      <c r="C1" s="8" t="s">
        <v>4</v>
      </c>
      <c r="D1" s="8" t="s">
        <v>14</v>
      </c>
      <c r="E1" s="8" t="s">
        <v>41</v>
      </c>
    </row>
    <row r="2" spans="1:5" ht="18">
      <c r="A2" s="9">
        <v>36219</v>
      </c>
      <c r="B2" s="10">
        <v>4208</v>
      </c>
      <c r="C2" s="45">
        <f>VLOOKUP(A2,'relación de personal'!A2:B239,2,1)</f>
        <v>24</v>
      </c>
      <c r="D2" s="46">
        <f aca="true" t="shared" si="0" ref="D2:D33">+B2/C2</f>
        <v>175.33333333333334</v>
      </c>
      <c r="E2" s="12" t="s">
        <v>37</v>
      </c>
    </row>
    <row r="3" spans="1:5" ht="18">
      <c r="A3" s="9">
        <v>36280</v>
      </c>
      <c r="B3" s="10">
        <v>3634</v>
      </c>
      <c r="C3" s="45">
        <f>VLOOKUP(A3,'relación de personal'!A2:B239,2,1)</f>
        <v>25</v>
      </c>
      <c r="D3" s="46">
        <f t="shared" si="0"/>
        <v>145.36</v>
      </c>
      <c r="E3" s="12" t="s">
        <v>37</v>
      </c>
    </row>
    <row r="4" spans="1:5" ht="18">
      <c r="A4" s="9">
        <v>36341</v>
      </c>
      <c r="B4" s="10">
        <v>5396</v>
      </c>
      <c r="C4" s="45">
        <f>VLOOKUP(A4,'relación de personal'!A3:B240,2,1)</f>
        <v>22</v>
      </c>
      <c r="D4" s="46">
        <f t="shared" si="0"/>
        <v>245.27272727272728</v>
      </c>
      <c r="E4" s="12" t="s">
        <v>37</v>
      </c>
    </row>
    <row r="5" spans="1:5" ht="18">
      <c r="A5" s="9">
        <v>36403</v>
      </c>
      <c r="B5" s="10">
        <v>5675</v>
      </c>
      <c r="C5" s="45">
        <f>VLOOKUP(A5,'relación de personal'!A4:B241,2,1)</f>
        <v>28</v>
      </c>
      <c r="D5" s="46">
        <f t="shared" si="0"/>
        <v>202.67857142857142</v>
      </c>
      <c r="E5" s="12" t="s">
        <v>37</v>
      </c>
    </row>
    <row r="6" spans="1:5" ht="18">
      <c r="A6" s="9">
        <v>36464</v>
      </c>
      <c r="B6" s="10">
        <v>3951</v>
      </c>
      <c r="C6" s="45">
        <f>VLOOKUP(A6,'relación de personal'!A5:B242,2,1)</f>
        <v>29</v>
      </c>
      <c r="D6" s="46">
        <f t="shared" si="0"/>
        <v>136.24137931034483</v>
      </c>
      <c r="E6" s="12" t="s">
        <v>37</v>
      </c>
    </row>
    <row r="7" spans="1:5" ht="18">
      <c r="A7" s="9">
        <v>36525</v>
      </c>
      <c r="B7" s="10">
        <v>5054</v>
      </c>
      <c r="C7" s="45">
        <f>VLOOKUP(A7,'relación de personal'!A6:B243,2,1)</f>
        <v>30</v>
      </c>
      <c r="D7" s="46">
        <f t="shared" si="0"/>
        <v>168.46666666666667</v>
      </c>
      <c r="E7" s="12" t="s">
        <v>37</v>
      </c>
    </row>
    <row r="8" spans="1:5" ht="18">
      <c r="A8" s="9">
        <v>36584</v>
      </c>
      <c r="B8" s="10">
        <v>3839</v>
      </c>
      <c r="C8" s="45">
        <f>VLOOKUP(A8,'relación de personal'!A7:B244,2,1)</f>
        <v>30</v>
      </c>
      <c r="D8" s="46">
        <f t="shared" si="0"/>
        <v>127.96666666666667</v>
      </c>
      <c r="E8" s="12" t="s">
        <v>37</v>
      </c>
    </row>
    <row r="9" spans="1:5" ht="18">
      <c r="A9" s="9">
        <v>36646</v>
      </c>
      <c r="B9" s="10">
        <v>3864</v>
      </c>
      <c r="C9" s="45">
        <f>VLOOKUP(A9,'relación de personal'!A8:B245,2,1)</f>
        <v>32</v>
      </c>
      <c r="D9" s="46">
        <f t="shared" si="0"/>
        <v>120.75</v>
      </c>
      <c r="E9" s="12" t="s">
        <v>37</v>
      </c>
    </row>
    <row r="10" spans="1:5" ht="18">
      <c r="A10" s="9">
        <v>36707</v>
      </c>
      <c r="B10" s="10">
        <v>5664</v>
      </c>
      <c r="C10" s="45">
        <f>VLOOKUP(A10,'relación de personal'!A9:B246,2,1)</f>
        <v>33</v>
      </c>
      <c r="D10" s="46">
        <f t="shared" si="0"/>
        <v>171.63636363636363</v>
      </c>
      <c r="E10" s="12" t="s">
        <v>37</v>
      </c>
    </row>
    <row r="11" spans="1:5" ht="18">
      <c r="A11" s="9">
        <v>36769</v>
      </c>
      <c r="B11" s="10">
        <v>6147</v>
      </c>
      <c r="C11" s="45">
        <f>VLOOKUP(A11,'relación de personal'!A10:B247,2,1)</f>
        <v>35</v>
      </c>
      <c r="D11" s="46">
        <f t="shared" si="0"/>
        <v>175.62857142857143</v>
      </c>
      <c r="E11" s="12" t="s">
        <v>37</v>
      </c>
    </row>
    <row r="12" spans="1:5" ht="18">
      <c r="A12" s="9">
        <v>36830</v>
      </c>
      <c r="B12" s="10">
        <v>4532</v>
      </c>
      <c r="C12" s="45">
        <f>VLOOKUP(A12,'relación de personal'!A11:B248,2,1)</f>
        <v>36</v>
      </c>
      <c r="D12" s="46">
        <f t="shared" si="0"/>
        <v>125.88888888888889</v>
      </c>
      <c r="E12" s="12" t="s">
        <v>37</v>
      </c>
    </row>
    <row r="13" spans="1:5" ht="18">
      <c r="A13" s="9">
        <v>36891</v>
      </c>
      <c r="B13" s="10">
        <v>4604</v>
      </c>
      <c r="C13" s="45">
        <f>VLOOKUP(A13,'relación de personal'!A12:B249,2,1)</f>
        <v>37</v>
      </c>
      <c r="D13" s="46">
        <f t="shared" si="0"/>
        <v>124.43243243243244</v>
      </c>
      <c r="E13" s="12" t="s">
        <v>37</v>
      </c>
    </row>
    <row r="14" spans="1:5" ht="18">
      <c r="A14" s="9">
        <v>36950</v>
      </c>
      <c r="B14" s="10">
        <v>4621</v>
      </c>
      <c r="C14" s="45">
        <f>VLOOKUP(A14,'relación de personal'!A13:B250,2,1)</f>
        <v>34</v>
      </c>
      <c r="D14" s="46">
        <f t="shared" si="0"/>
        <v>135.91176470588235</v>
      </c>
      <c r="E14" s="12" t="s">
        <v>37</v>
      </c>
    </row>
    <row r="15" spans="1:5" ht="18">
      <c r="A15" s="9">
        <v>37011</v>
      </c>
      <c r="B15" s="10">
        <v>3831</v>
      </c>
      <c r="C15" s="45">
        <f>VLOOKUP(A15,'relación de personal'!A14:B251,2,1)</f>
        <v>34</v>
      </c>
      <c r="D15" s="46">
        <f t="shared" si="0"/>
        <v>112.67647058823529</v>
      </c>
      <c r="E15" s="12" t="s">
        <v>37</v>
      </c>
    </row>
    <row r="16" spans="1:5" ht="18">
      <c r="A16" s="9">
        <v>37072</v>
      </c>
      <c r="B16" s="10">
        <v>5586</v>
      </c>
      <c r="C16" s="45">
        <f>VLOOKUP(A16,'relación de personal'!A15:B252,2,1)</f>
        <v>33</v>
      </c>
      <c r="D16" s="46">
        <f t="shared" si="0"/>
        <v>169.27272727272728</v>
      </c>
      <c r="E16" s="12" t="s">
        <v>37</v>
      </c>
    </row>
    <row r="17" spans="1:5" ht="18">
      <c r="A17" s="9">
        <v>37134</v>
      </c>
      <c r="B17" s="10">
        <v>6811</v>
      </c>
      <c r="C17" s="45">
        <f>VLOOKUP(A17,'relación de personal'!A16:B253,2,1)</f>
        <v>32</v>
      </c>
      <c r="D17" s="46">
        <f t="shared" si="0"/>
        <v>212.84375</v>
      </c>
      <c r="E17" s="12" t="s">
        <v>37</v>
      </c>
    </row>
    <row r="18" spans="1:5" ht="18">
      <c r="A18" s="9">
        <v>37195</v>
      </c>
      <c r="B18" s="10">
        <v>5043</v>
      </c>
      <c r="C18" s="45">
        <f>VLOOKUP(A18,'relación de personal'!A17:B254,2,1)</f>
        <v>34</v>
      </c>
      <c r="D18" s="46">
        <f t="shared" si="0"/>
        <v>148.3235294117647</v>
      </c>
      <c r="E18" s="12" t="s">
        <v>37</v>
      </c>
    </row>
    <row r="19" spans="1:5" ht="18">
      <c r="A19" s="9">
        <v>37256</v>
      </c>
      <c r="B19" s="10">
        <v>5601</v>
      </c>
      <c r="C19" s="45">
        <f>VLOOKUP(A19,'relación de personal'!A18:B255,2,1)</f>
        <v>35</v>
      </c>
      <c r="D19" s="46">
        <f t="shared" si="0"/>
        <v>160.02857142857144</v>
      </c>
      <c r="E19" s="12" t="s">
        <v>37</v>
      </c>
    </row>
    <row r="20" spans="1:5" ht="18">
      <c r="A20" s="9">
        <v>37327</v>
      </c>
      <c r="B20" s="10">
        <v>5295</v>
      </c>
      <c r="C20" s="45">
        <f>VLOOKUP(A20,'relación de personal'!A19:B256,2,1)</f>
        <v>36</v>
      </c>
      <c r="D20" s="46">
        <f t="shared" si="0"/>
        <v>147.08333333333334</v>
      </c>
      <c r="E20" s="12" t="s">
        <v>37</v>
      </c>
    </row>
    <row r="21" spans="1:5" ht="18">
      <c r="A21" s="9">
        <v>37390</v>
      </c>
      <c r="B21" s="10">
        <v>4567</v>
      </c>
      <c r="C21" s="45">
        <f>VLOOKUP(A21,'relación de personal'!A20:B257,2,1)</f>
        <v>36</v>
      </c>
      <c r="D21" s="46">
        <f t="shared" si="0"/>
        <v>126.86111111111111</v>
      </c>
      <c r="E21" s="12" t="s">
        <v>37</v>
      </c>
    </row>
    <row r="22" spans="1:5" ht="18">
      <c r="A22" s="9">
        <v>37447</v>
      </c>
      <c r="B22" s="10">
        <v>1426</v>
      </c>
      <c r="C22" s="45">
        <f>VLOOKUP(A22,'relación de personal'!A21:B258,2,1)</f>
        <v>40</v>
      </c>
      <c r="D22" s="46">
        <f t="shared" si="0"/>
        <v>35.65</v>
      </c>
      <c r="E22" s="12" t="s">
        <v>37</v>
      </c>
    </row>
    <row r="23" spans="1:5" ht="18">
      <c r="A23" s="9">
        <v>37447</v>
      </c>
      <c r="B23" s="10">
        <v>5862</v>
      </c>
      <c r="C23" s="45">
        <f>VLOOKUP(A23,'relación de personal'!A22:B259,2,1)</f>
        <v>40</v>
      </c>
      <c r="D23" s="46">
        <f t="shared" si="0"/>
        <v>146.55</v>
      </c>
      <c r="E23" s="12" t="s">
        <v>37</v>
      </c>
    </row>
    <row r="24" spans="1:5" ht="18">
      <c r="A24" s="9">
        <v>37510</v>
      </c>
      <c r="B24" s="10">
        <v>1106</v>
      </c>
      <c r="C24" s="45">
        <f>VLOOKUP(A24,'relación de personal'!A25:B262,2,1)</f>
        <v>42</v>
      </c>
      <c r="D24" s="46">
        <f t="shared" si="0"/>
        <v>26.333333333333332</v>
      </c>
      <c r="E24" s="12" t="s">
        <v>37</v>
      </c>
    </row>
    <row r="25" spans="1:5" ht="18">
      <c r="A25" s="9">
        <v>37510</v>
      </c>
      <c r="B25" s="10">
        <v>6098</v>
      </c>
      <c r="C25" s="45">
        <f>VLOOKUP(A25,'relación de personal'!A24:B261,2,1)</f>
        <v>42</v>
      </c>
      <c r="D25" s="46">
        <f t="shared" si="0"/>
        <v>145.1904761904762</v>
      </c>
      <c r="E25" s="12" t="s">
        <v>37</v>
      </c>
    </row>
    <row r="26" spans="1:5" ht="18">
      <c r="A26" s="9">
        <v>37573</v>
      </c>
      <c r="B26" s="10">
        <v>1261</v>
      </c>
      <c r="C26" s="45">
        <f>VLOOKUP(A26,'relación de personal'!A27:B264,2,1)</f>
        <v>37</v>
      </c>
      <c r="D26" s="46">
        <f t="shared" si="0"/>
        <v>34.08108108108108</v>
      </c>
      <c r="E26" s="12" t="s">
        <v>37</v>
      </c>
    </row>
    <row r="27" spans="1:5" ht="18">
      <c r="A27" s="9">
        <v>37573</v>
      </c>
      <c r="B27" s="10">
        <v>5811</v>
      </c>
      <c r="C27" s="45">
        <f>VLOOKUP(A27,'relación de personal'!A26:B263,2,1)</f>
        <v>37</v>
      </c>
      <c r="D27" s="46">
        <f t="shared" si="0"/>
        <v>157.05405405405406</v>
      </c>
      <c r="E27" s="12" t="s">
        <v>37</v>
      </c>
    </row>
    <row r="28" spans="1:5" ht="18">
      <c r="A28" s="9">
        <v>37634</v>
      </c>
      <c r="B28" s="10">
        <v>1490</v>
      </c>
      <c r="C28" s="45">
        <f>VLOOKUP(A28,'relación de personal'!A29:B266,2,1)</f>
        <v>34</v>
      </c>
      <c r="D28" s="46">
        <f t="shared" si="0"/>
        <v>43.8235294117647</v>
      </c>
      <c r="E28" s="12" t="s">
        <v>37</v>
      </c>
    </row>
    <row r="29" spans="1:5" ht="18">
      <c r="A29" s="9">
        <v>37634</v>
      </c>
      <c r="B29" s="10">
        <v>5456</v>
      </c>
      <c r="C29" s="45">
        <f>VLOOKUP(A29,'relación de personal'!A28:B265,2,1)</f>
        <v>34</v>
      </c>
      <c r="D29" s="46">
        <f t="shared" si="0"/>
        <v>160.47058823529412</v>
      </c>
      <c r="E29" s="12" t="s">
        <v>37</v>
      </c>
    </row>
    <row r="30" spans="1:5" ht="18">
      <c r="A30" s="9">
        <v>37691</v>
      </c>
      <c r="B30" s="10">
        <v>1411</v>
      </c>
      <c r="C30" s="45">
        <f>VLOOKUP(A30,'relación de personal'!A31:B268,2,1)</f>
        <v>38</v>
      </c>
      <c r="D30" s="46">
        <f t="shared" si="0"/>
        <v>37.13157894736842</v>
      </c>
      <c r="E30" s="12" t="s">
        <v>37</v>
      </c>
    </row>
    <row r="31" spans="1:5" ht="18">
      <c r="A31" s="9">
        <v>37691</v>
      </c>
      <c r="B31" s="10">
        <v>4381</v>
      </c>
      <c r="C31" s="45">
        <f>VLOOKUP(A31,'relación de personal'!A30:B267,2,1)</f>
        <v>38</v>
      </c>
      <c r="D31" s="46">
        <f t="shared" si="0"/>
        <v>115.28947368421052</v>
      </c>
      <c r="E31" s="12" t="s">
        <v>37</v>
      </c>
    </row>
    <row r="32" spans="1:5" ht="18">
      <c r="A32" s="9">
        <v>37754</v>
      </c>
      <c r="B32" s="10">
        <v>1433</v>
      </c>
      <c r="C32" s="45">
        <f>VLOOKUP(A32,'relación de personal'!A33:B270,2,1)</f>
        <v>35</v>
      </c>
      <c r="D32" s="46">
        <f t="shared" si="0"/>
        <v>40.94285714285714</v>
      </c>
      <c r="E32" s="12" t="s">
        <v>37</v>
      </c>
    </row>
    <row r="33" spans="1:5" ht="18">
      <c r="A33" s="9">
        <v>37754</v>
      </c>
      <c r="B33" s="10">
        <v>3861</v>
      </c>
      <c r="C33" s="45">
        <f>VLOOKUP(A33,'relación de personal'!A32:B269,2,1)</f>
        <v>35</v>
      </c>
      <c r="D33" s="46">
        <f t="shared" si="0"/>
        <v>110.31428571428572</v>
      </c>
      <c r="E33" s="12" t="s">
        <v>37</v>
      </c>
    </row>
    <row r="34" spans="1:5" ht="18">
      <c r="A34" s="9">
        <v>37812</v>
      </c>
      <c r="B34" s="10">
        <v>2166</v>
      </c>
      <c r="C34" s="45">
        <f>VLOOKUP(A34,'relación de personal'!A34:B271,2,1)</f>
        <v>34</v>
      </c>
      <c r="D34" s="46">
        <f aca="true" t="shared" si="1" ref="D34:D65">+B34/C34</f>
        <v>63.705882352941174</v>
      </c>
      <c r="E34" s="12" t="s">
        <v>37</v>
      </c>
    </row>
    <row r="35" spans="1:5" ht="18">
      <c r="A35" s="9">
        <v>37812</v>
      </c>
      <c r="B35" s="10">
        <v>2013</v>
      </c>
      <c r="C35" s="45">
        <f>VLOOKUP(A35,'relación de personal'!A36:B273,2,1)</f>
        <v>34</v>
      </c>
      <c r="D35" s="46">
        <f t="shared" si="1"/>
        <v>59.205882352941174</v>
      </c>
      <c r="E35" s="12" t="s">
        <v>37</v>
      </c>
    </row>
    <row r="36" spans="1:5" ht="18">
      <c r="A36" s="9">
        <v>37812</v>
      </c>
      <c r="B36" s="10">
        <v>5133</v>
      </c>
      <c r="C36" s="45">
        <f>VLOOKUP(A36,'relación de personal'!A35:B272,2,1)</f>
        <v>34</v>
      </c>
      <c r="D36" s="46">
        <f t="shared" si="1"/>
        <v>150.97058823529412</v>
      </c>
      <c r="E36" s="12" t="s">
        <v>37</v>
      </c>
    </row>
    <row r="37" spans="1:5" ht="18">
      <c r="A37" s="9">
        <v>37875</v>
      </c>
      <c r="B37" s="10">
        <v>2013</v>
      </c>
      <c r="C37" s="45">
        <f>VLOOKUP(A37,'relación de personal'!A39:B276,2,1)</f>
        <v>36</v>
      </c>
      <c r="D37" s="46">
        <f t="shared" si="1"/>
        <v>55.916666666666664</v>
      </c>
      <c r="E37" s="12" t="s">
        <v>37</v>
      </c>
    </row>
    <row r="38" spans="1:5" ht="18">
      <c r="A38" s="9">
        <v>37875</v>
      </c>
      <c r="B38" s="10">
        <v>2491</v>
      </c>
      <c r="C38" s="45">
        <f>VLOOKUP(A38,'relación de personal'!A38:B275,2,1)</f>
        <v>36</v>
      </c>
      <c r="D38" s="46">
        <f t="shared" si="1"/>
        <v>69.19444444444444</v>
      </c>
      <c r="E38" s="12" t="s">
        <v>37</v>
      </c>
    </row>
    <row r="39" spans="1:5" ht="18">
      <c r="A39" s="9">
        <v>37875</v>
      </c>
      <c r="B39" s="10">
        <v>5439</v>
      </c>
      <c r="C39" s="45">
        <f>VLOOKUP(A39,'relación de personal'!A37:B274,2,1)</f>
        <v>36</v>
      </c>
      <c r="D39" s="46">
        <f t="shared" si="1"/>
        <v>151.08333333333334</v>
      </c>
      <c r="E39" s="12" t="s">
        <v>37</v>
      </c>
    </row>
    <row r="40" spans="1:5" ht="18">
      <c r="A40" s="9">
        <v>37936</v>
      </c>
      <c r="B40" s="10">
        <v>1541</v>
      </c>
      <c r="C40" s="45">
        <f>VLOOKUP(A40,'relación de personal'!A40:B277,2,1)</f>
        <v>36</v>
      </c>
      <c r="D40" s="46">
        <f t="shared" si="1"/>
        <v>42.80555555555556</v>
      </c>
      <c r="E40" s="12" t="s">
        <v>37</v>
      </c>
    </row>
    <row r="41" spans="1:5" ht="18">
      <c r="A41" s="9">
        <v>37936</v>
      </c>
      <c r="B41" s="10">
        <v>1853</v>
      </c>
      <c r="C41" s="45">
        <f>VLOOKUP(A41,'relación de personal'!A41:B278,2,1)</f>
        <v>36</v>
      </c>
      <c r="D41" s="46">
        <f t="shared" si="1"/>
        <v>51.47222222222222</v>
      </c>
      <c r="E41" s="12" t="s">
        <v>37</v>
      </c>
    </row>
    <row r="42" spans="1:5" ht="18">
      <c r="A42" s="9">
        <v>37936</v>
      </c>
      <c r="B42" s="10">
        <v>3852</v>
      </c>
      <c r="C42" s="45">
        <f>VLOOKUP(A42,'relación de personal'!A42:B279,2,1)</f>
        <v>36</v>
      </c>
      <c r="D42" s="46">
        <f t="shared" si="1"/>
        <v>107</v>
      </c>
      <c r="E42" s="12" t="s">
        <v>37</v>
      </c>
    </row>
    <row r="43" spans="1:5" ht="18">
      <c r="A43" s="9">
        <v>38056</v>
      </c>
      <c r="B43" s="10">
        <v>1383</v>
      </c>
      <c r="C43" s="45">
        <f>VLOOKUP(A43,'relación de personal'!A43:B280,2,1)</f>
        <v>39</v>
      </c>
      <c r="D43" s="46">
        <f t="shared" si="1"/>
        <v>35.46153846153846</v>
      </c>
      <c r="E43" s="12" t="s">
        <v>37</v>
      </c>
    </row>
    <row r="44" spans="1:5" ht="18">
      <c r="A44" s="9">
        <v>38056</v>
      </c>
      <c r="B44" s="10">
        <v>1266</v>
      </c>
      <c r="C44" s="45">
        <f>VLOOKUP(A44,'relación de personal'!A44:B281,2,1)</f>
        <v>39</v>
      </c>
      <c r="D44" s="46">
        <f t="shared" si="1"/>
        <v>32.46153846153846</v>
      </c>
      <c r="E44" s="12" t="s">
        <v>37</v>
      </c>
    </row>
    <row r="45" spans="1:5" ht="18">
      <c r="A45" s="9">
        <v>38056</v>
      </c>
      <c r="B45" s="10">
        <v>4005</v>
      </c>
      <c r="C45" s="45">
        <f>VLOOKUP(A45,'relación de personal'!A45:B282,2,1)</f>
        <v>39</v>
      </c>
      <c r="D45" s="46">
        <f t="shared" si="1"/>
        <v>102.6923076923077</v>
      </c>
      <c r="E45" s="12" t="s">
        <v>37</v>
      </c>
    </row>
    <row r="46" spans="1:5" ht="18">
      <c r="A46" s="9">
        <v>38119</v>
      </c>
      <c r="B46" s="10">
        <v>1479</v>
      </c>
      <c r="C46" s="45">
        <f>VLOOKUP(A46,'relación de personal'!A46:B283,2,1)</f>
        <v>40</v>
      </c>
      <c r="D46" s="46">
        <f t="shared" si="1"/>
        <v>36.975</v>
      </c>
      <c r="E46" s="12" t="s">
        <v>37</v>
      </c>
    </row>
    <row r="47" spans="1:5" ht="18">
      <c r="A47" s="9">
        <v>38119</v>
      </c>
      <c r="B47" s="10">
        <v>1248</v>
      </c>
      <c r="C47" s="45">
        <f>VLOOKUP(A47,'relación de personal'!A47:B284,2,1)</f>
        <v>40</v>
      </c>
      <c r="D47" s="46">
        <f t="shared" si="1"/>
        <v>31.2</v>
      </c>
      <c r="E47" s="12" t="s">
        <v>37</v>
      </c>
    </row>
    <row r="48" spans="1:5" ht="18">
      <c r="A48" s="9">
        <v>38119</v>
      </c>
      <c r="B48" s="10">
        <v>4514</v>
      </c>
      <c r="C48" s="45">
        <f>VLOOKUP(A48,'relación de personal'!A48:B285,2,1)</f>
        <v>40</v>
      </c>
      <c r="D48" s="46">
        <f t="shared" si="1"/>
        <v>112.85</v>
      </c>
      <c r="E48" s="12" t="s">
        <v>37</v>
      </c>
    </row>
    <row r="49" spans="1:5" ht="18">
      <c r="A49" s="9">
        <v>38180</v>
      </c>
      <c r="B49" s="10">
        <v>1889</v>
      </c>
      <c r="C49" s="45">
        <f>VLOOKUP(A49,'relación de personal'!A49:B286,2,1)</f>
        <v>42</v>
      </c>
      <c r="D49" s="46">
        <f t="shared" si="1"/>
        <v>44.976190476190474</v>
      </c>
      <c r="E49" s="12" t="s">
        <v>37</v>
      </c>
    </row>
    <row r="50" spans="1:5" ht="18">
      <c r="A50" s="9">
        <v>38180</v>
      </c>
      <c r="B50" s="10">
        <v>1600</v>
      </c>
      <c r="C50" s="45">
        <f>VLOOKUP(A50,'relación de personal'!A50:B287,2,1)</f>
        <v>42</v>
      </c>
      <c r="D50" s="46">
        <f t="shared" si="1"/>
        <v>38.095238095238095</v>
      </c>
      <c r="E50" s="12" t="s">
        <v>37</v>
      </c>
    </row>
    <row r="51" spans="1:5" ht="18">
      <c r="A51" s="9">
        <v>38240</v>
      </c>
      <c r="B51" s="10">
        <v>1842</v>
      </c>
      <c r="C51" s="45">
        <f>VLOOKUP(A51,'relación de personal'!A52:B289,2,1)</f>
        <v>47</v>
      </c>
      <c r="D51" s="46">
        <f t="shared" si="1"/>
        <v>39.191489361702125</v>
      </c>
      <c r="E51" s="12" t="s">
        <v>37</v>
      </c>
    </row>
    <row r="52" spans="1:5" ht="18">
      <c r="A52" s="9">
        <v>38240</v>
      </c>
      <c r="B52" s="10">
        <v>5654</v>
      </c>
      <c r="C52" s="45">
        <f>VLOOKUP(A52,'relación de personal'!A53:B290,2,1)</f>
        <v>47</v>
      </c>
      <c r="D52" s="46">
        <f t="shared" si="1"/>
        <v>120.29787234042553</v>
      </c>
      <c r="E52" s="12" t="s">
        <v>37</v>
      </c>
    </row>
    <row r="53" spans="1:5" ht="18">
      <c r="A53" s="9">
        <v>38240</v>
      </c>
      <c r="B53" s="10">
        <v>2220</v>
      </c>
      <c r="C53" s="45">
        <f>VLOOKUP(A53,'relación de personal'!A51:B288,2,1)</f>
        <v>47</v>
      </c>
      <c r="D53" s="46">
        <f t="shared" si="1"/>
        <v>47.234042553191486</v>
      </c>
      <c r="E53" s="12" t="s">
        <v>37</v>
      </c>
    </row>
    <row r="54" spans="1:5" ht="18">
      <c r="A54" s="9">
        <v>38303</v>
      </c>
      <c r="B54" s="10">
        <v>2187</v>
      </c>
      <c r="C54" s="45">
        <f>VLOOKUP(A54,'relación de personal'!A56:B293,2,1)</f>
        <v>48</v>
      </c>
      <c r="D54" s="46">
        <f t="shared" si="1"/>
        <v>45.5625</v>
      </c>
      <c r="E54" s="12" t="s">
        <v>37</v>
      </c>
    </row>
    <row r="55" spans="1:5" ht="18">
      <c r="A55" s="9">
        <v>38303</v>
      </c>
      <c r="B55" s="10">
        <v>1572</v>
      </c>
      <c r="C55" s="45">
        <f>VLOOKUP(A55,'relación de personal'!A55:B292,2,1)</f>
        <v>48</v>
      </c>
      <c r="D55" s="46">
        <f t="shared" si="1"/>
        <v>32.75</v>
      </c>
      <c r="E55" s="12" t="s">
        <v>37</v>
      </c>
    </row>
    <row r="56" spans="1:5" ht="18">
      <c r="A56" s="9">
        <v>38303</v>
      </c>
      <c r="B56" s="10">
        <v>4779</v>
      </c>
      <c r="C56" s="45">
        <f>VLOOKUP(A56,'relación de personal'!A54:B291,2,1)</f>
        <v>48</v>
      </c>
      <c r="D56" s="46">
        <f t="shared" si="1"/>
        <v>99.5625</v>
      </c>
      <c r="E56" s="12" t="s">
        <v>37</v>
      </c>
    </row>
    <row r="57" spans="1:5" ht="18">
      <c r="A57" s="9">
        <v>38365</v>
      </c>
      <c r="B57" s="10">
        <v>1649</v>
      </c>
      <c r="C57" s="45">
        <f>VLOOKUP(A57,'relación de personal'!A59:B296,2,1)</f>
        <v>51</v>
      </c>
      <c r="D57" s="46">
        <f t="shared" si="1"/>
        <v>32.333333333333336</v>
      </c>
      <c r="E57" s="12" t="s">
        <v>37</v>
      </c>
    </row>
    <row r="58" spans="1:5" ht="18">
      <c r="A58" s="9">
        <v>38365</v>
      </c>
      <c r="B58" s="10">
        <v>1155</v>
      </c>
      <c r="C58" s="45">
        <f>VLOOKUP(A58,'relación de personal'!A58:B295,2,1)</f>
        <v>51</v>
      </c>
      <c r="D58" s="46">
        <f t="shared" si="1"/>
        <v>22.647058823529413</v>
      </c>
      <c r="E58" s="12" t="s">
        <v>37</v>
      </c>
    </row>
    <row r="59" spans="1:5" ht="18">
      <c r="A59" s="9">
        <v>38365</v>
      </c>
      <c r="B59" s="10">
        <v>4434</v>
      </c>
      <c r="C59" s="45">
        <f>VLOOKUP(A59,'relación de personal'!A57:B294,2,1)</f>
        <v>51</v>
      </c>
      <c r="D59" s="46">
        <f t="shared" si="1"/>
        <v>86.94117647058823</v>
      </c>
      <c r="E59" s="12" t="s">
        <v>37</v>
      </c>
    </row>
    <row r="60" spans="1:5" ht="18">
      <c r="A60" s="9">
        <v>38421</v>
      </c>
      <c r="B60" s="10">
        <v>1453</v>
      </c>
      <c r="C60" s="45">
        <f>VLOOKUP(A60,'relación de personal'!A60:B297,2,1)</f>
        <v>51</v>
      </c>
      <c r="D60" s="46">
        <f t="shared" si="1"/>
        <v>28.49019607843137</v>
      </c>
      <c r="E60" s="12" t="s">
        <v>37</v>
      </c>
    </row>
    <row r="61" spans="1:5" ht="18">
      <c r="A61" s="9">
        <v>38421</v>
      </c>
      <c r="B61" s="10">
        <v>1059</v>
      </c>
      <c r="C61" s="45">
        <f>VLOOKUP(A61,'relación de personal'!A61:B298,2,1)</f>
        <v>51</v>
      </c>
      <c r="D61" s="46">
        <f t="shared" si="1"/>
        <v>20.764705882352942</v>
      </c>
      <c r="E61" s="12" t="s">
        <v>37</v>
      </c>
    </row>
    <row r="62" spans="1:5" ht="18">
      <c r="A62" s="9">
        <v>38421</v>
      </c>
      <c r="B62" s="10">
        <v>4449</v>
      </c>
      <c r="C62" s="45">
        <f>VLOOKUP(A62,'relación de personal'!A62:B299,2,1)</f>
        <v>51</v>
      </c>
      <c r="D62" s="46">
        <f t="shared" si="1"/>
        <v>87.23529411764706</v>
      </c>
      <c r="E62" s="12" t="s">
        <v>37</v>
      </c>
    </row>
    <row r="63" spans="1:5" ht="18">
      <c r="A63" s="9">
        <v>39828</v>
      </c>
      <c r="B63" s="10">
        <v>366</v>
      </c>
      <c r="C63" s="45">
        <f>VLOOKUP(A63,'relación de personal'!A63:B300,2,1)</f>
        <v>51</v>
      </c>
      <c r="D63" s="46">
        <f t="shared" si="1"/>
        <v>7.176470588235294</v>
      </c>
      <c r="E63" s="12" t="s">
        <v>37</v>
      </c>
    </row>
    <row r="64" spans="1:5" ht="18">
      <c r="A64" s="24">
        <v>39828</v>
      </c>
      <c r="B64" s="25">
        <v>800</v>
      </c>
      <c r="C64" s="45">
        <f>VLOOKUP(A64,'relación de personal'!A64:B301,2,1)</f>
        <v>51</v>
      </c>
      <c r="D64" s="26">
        <f t="shared" si="1"/>
        <v>15.686274509803921</v>
      </c>
      <c r="E64" s="12" t="s">
        <v>37</v>
      </c>
    </row>
    <row r="65" spans="1:5" ht="18">
      <c r="A65" s="24">
        <v>39885</v>
      </c>
      <c r="B65" s="25">
        <v>1102</v>
      </c>
      <c r="C65" s="45">
        <f>VLOOKUP(A65,'relación de personal'!A65:B302,2,1)</f>
        <v>47</v>
      </c>
      <c r="D65" s="26">
        <f t="shared" si="1"/>
        <v>23.4468085106383</v>
      </c>
      <c r="E65" s="12" t="s">
        <v>37</v>
      </c>
    </row>
    <row r="66" spans="1:5" ht="18">
      <c r="A66" s="24">
        <v>39885</v>
      </c>
      <c r="B66" s="25">
        <v>1592</v>
      </c>
      <c r="C66" s="45">
        <f>VLOOKUP(A66,'relación de personal'!A66:B303,2,1)</f>
        <v>47</v>
      </c>
      <c r="D66" s="26">
        <f aca="true" t="shared" si="2" ref="D66:D97">+B66/C66</f>
        <v>33.87234042553192</v>
      </c>
      <c r="E66" s="12" t="s">
        <v>37</v>
      </c>
    </row>
    <row r="67" spans="1:5" ht="18">
      <c r="A67" s="24">
        <v>39909</v>
      </c>
      <c r="B67" s="25">
        <f>124.1+401.5+204.4</f>
        <v>730</v>
      </c>
      <c r="C67" s="47">
        <f>VLOOKUP(A67,'relación de personal'!A70:B307,2,1)</f>
        <v>48</v>
      </c>
      <c r="D67" s="26">
        <f t="shared" si="2"/>
        <v>15.208333333333334</v>
      </c>
      <c r="E67" s="28" t="s">
        <v>25</v>
      </c>
    </row>
    <row r="68" spans="1:5" ht="18">
      <c r="A68" s="24">
        <v>39926</v>
      </c>
      <c r="B68" s="25">
        <v>0</v>
      </c>
      <c r="C68" s="47">
        <f>VLOOKUP(A68,'relación de personal'!A71:B308,2,1)</f>
        <v>48</v>
      </c>
      <c r="D68" s="26">
        <f t="shared" si="2"/>
        <v>0</v>
      </c>
      <c r="E68" s="12" t="s">
        <v>37</v>
      </c>
    </row>
    <row r="69" spans="1:5" ht="18">
      <c r="A69" s="24">
        <v>39937</v>
      </c>
      <c r="B69" s="25">
        <f>74.29+240.35+122.36</f>
        <v>437</v>
      </c>
      <c r="C69" s="47">
        <f>VLOOKUP(A69,'relación de personal'!A72:B309,2,1)</f>
        <v>48</v>
      </c>
      <c r="D69" s="26">
        <f t="shared" si="2"/>
        <v>9.104166666666666</v>
      </c>
      <c r="E69" s="28" t="s">
        <v>35</v>
      </c>
    </row>
    <row r="70" spans="1:5" ht="18">
      <c r="A70" s="24">
        <v>39951</v>
      </c>
      <c r="B70" s="25">
        <v>1221</v>
      </c>
      <c r="C70" s="47">
        <f>VLOOKUP(A70,'relación de personal'!A73:B310,2,1)</f>
        <v>48</v>
      </c>
      <c r="D70" s="26">
        <f t="shared" si="2"/>
        <v>25.4375</v>
      </c>
      <c r="E70" s="12" t="s">
        <v>37</v>
      </c>
    </row>
    <row r="71" spans="1:5" ht="18">
      <c r="A71" s="24">
        <v>39951</v>
      </c>
      <c r="B71" s="25">
        <v>1757</v>
      </c>
      <c r="C71" s="47">
        <f>VLOOKUP(A71,'relación de personal'!A74:B311,2,1)</f>
        <v>48</v>
      </c>
      <c r="D71" s="26">
        <f t="shared" si="2"/>
        <v>36.604166666666664</v>
      </c>
      <c r="E71" s="12" t="s">
        <v>37</v>
      </c>
    </row>
    <row r="72" spans="1:5" ht="18">
      <c r="A72" s="24">
        <v>39959</v>
      </c>
      <c r="B72" s="25">
        <v>0</v>
      </c>
      <c r="C72" s="47">
        <f>VLOOKUP(A72,'relación de personal'!A75:B312,2,1)</f>
        <v>48</v>
      </c>
      <c r="D72" s="26">
        <f t="shared" si="2"/>
        <v>0</v>
      </c>
      <c r="E72" s="12" t="s">
        <v>37</v>
      </c>
    </row>
    <row r="73" spans="1:5" ht="18">
      <c r="A73" s="24">
        <v>39975</v>
      </c>
      <c r="B73" s="25">
        <f>90+175+63</f>
        <v>328</v>
      </c>
      <c r="C73" s="47">
        <f>VLOOKUP(A73,'relación de personal'!A76:B313,2,1)</f>
        <v>48</v>
      </c>
      <c r="D73" s="26">
        <f t="shared" si="2"/>
        <v>6.833333333333333</v>
      </c>
      <c r="E73" s="28" t="s">
        <v>25</v>
      </c>
    </row>
    <row r="74" spans="1:5" ht="18">
      <c r="A74" s="48">
        <v>40004</v>
      </c>
      <c r="B74" s="49">
        <v>1718</v>
      </c>
      <c r="C74" s="50">
        <f>VLOOKUP(A74,'relación de personal'!A77:B314,2,1)</f>
        <v>48</v>
      </c>
      <c r="D74" s="51">
        <f t="shared" si="2"/>
        <v>35.791666666666664</v>
      </c>
      <c r="E74" s="52" t="s">
        <v>35</v>
      </c>
    </row>
    <row r="75" spans="1:5" ht="18">
      <c r="A75" s="48">
        <v>40008</v>
      </c>
      <c r="B75" s="49">
        <v>0</v>
      </c>
      <c r="C75" s="50">
        <f>VLOOKUP(A75,'relación de personal'!A78:B315,2,1)</f>
        <v>48</v>
      </c>
      <c r="D75" s="51">
        <f t="shared" si="2"/>
        <v>0</v>
      </c>
      <c r="E75" s="12" t="s">
        <v>37</v>
      </c>
    </row>
    <row r="76" spans="1:5" ht="18">
      <c r="A76" s="48">
        <v>40008</v>
      </c>
      <c r="B76" s="49">
        <f>66+115+41</f>
        <v>222</v>
      </c>
      <c r="C76" s="50">
        <f>VLOOKUP(A76,'relación de personal'!A79:B316,2,1)</f>
        <v>48</v>
      </c>
      <c r="D76" s="51">
        <f t="shared" si="2"/>
        <v>4.625</v>
      </c>
      <c r="E76" s="52" t="s">
        <v>25</v>
      </c>
    </row>
    <row r="77" spans="1:5" ht="18">
      <c r="A77" s="24">
        <v>40023</v>
      </c>
      <c r="B77" s="25">
        <v>222</v>
      </c>
      <c r="C77" s="47">
        <f>VLOOKUP(A77,'relación de personal'!A83:B320,2,1)</f>
        <v>48</v>
      </c>
      <c r="D77" s="26">
        <f t="shared" si="2"/>
        <v>4.625</v>
      </c>
      <c r="E77" s="28" t="s">
        <v>35</v>
      </c>
    </row>
    <row r="78" spans="1:5" ht="18">
      <c r="A78" s="48">
        <v>40025</v>
      </c>
      <c r="B78" s="49">
        <f>538+1104+353</f>
        <v>1995</v>
      </c>
      <c r="C78" s="50">
        <f>VLOOKUP(A78,'relación de personal'!A80:B317,2,1)</f>
        <v>48</v>
      </c>
      <c r="D78" s="51">
        <f t="shared" si="2"/>
        <v>41.5625</v>
      </c>
      <c r="E78" s="12" t="s">
        <v>37</v>
      </c>
    </row>
    <row r="79" spans="1:5" ht="18">
      <c r="A79" s="48">
        <v>40026</v>
      </c>
      <c r="B79" s="49">
        <v>318</v>
      </c>
      <c r="C79" s="50">
        <f>VLOOKUP(A79,'relación de personal'!A81:B318,2,1)</f>
        <v>48</v>
      </c>
      <c r="D79" s="51">
        <f t="shared" si="2"/>
        <v>6.625</v>
      </c>
      <c r="E79" s="12" t="s">
        <v>37</v>
      </c>
    </row>
    <row r="80" spans="1:5" ht="18">
      <c r="A80" s="24">
        <v>40038</v>
      </c>
      <c r="B80" s="25">
        <f>91+169+77</f>
        <v>337</v>
      </c>
      <c r="C80" s="47">
        <f>VLOOKUP(A80,'relación de personal'!A82:B319,2,1)</f>
        <v>48</v>
      </c>
      <c r="D80" s="26">
        <f t="shared" si="2"/>
        <v>7.020833333333333</v>
      </c>
      <c r="E80" s="28" t="s">
        <v>25</v>
      </c>
    </row>
    <row r="81" spans="1:5" ht="18">
      <c r="A81" s="24">
        <v>40059</v>
      </c>
      <c r="B81" s="25">
        <v>1746</v>
      </c>
      <c r="C81" s="47">
        <f>VLOOKUP(A81,'relación de personal'!A84:B321,2,1)</f>
        <v>48</v>
      </c>
      <c r="D81" s="26">
        <f t="shared" si="2"/>
        <v>36.375</v>
      </c>
      <c r="E81" s="28" t="s">
        <v>35</v>
      </c>
    </row>
    <row r="82" spans="1:5" ht="18">
      <c r="A82" s="24">
        <v>40064</v>
      </c>
      <c r="B82" s="25">
        <f>1245+2582+898</f>
        <v>4725</v>
      </c>
      <c r="C82" s="47">
        <f>VLOOKUP(A82,'relación de personal'!A86:B323,2,1)</f>
        <v>48</v>
      </c>
      <c r="D82" s="26">
        <f t="shared" si="2"/>
        <v>98.4375</v>
      </c>
      <c r="E82" s="12" t="s">
        <v>37</v>
      </c>
    </row>
    <row r="83" spans="1:5" ht="18">
      <c r="A83" s="24">
        <v>40066</v>
      </c>
      <c r="B83" s="25">
        <f>65+121+54</f>
        <v>240</v>
      </c>
      <c r="C83" s="47">
        <f>VLOOKUP(A83,'relación de personal'!A85:B322,2,1)</f>
        <v>48</v>
      </c>
      <c r="D83" s="26">
        <f t="shared" si="2"/>
        <v>5</v>
      </c>
      <c r="E83" s="28" t="s">
        <v>25</v>
      </c>
    </row>
    <row r="84" spans="1:5" ht="18">
      <c r="A84" s="24">
        <v>40071</v>
      </c>
      <c r="B84" s="25">
        <v>2216</v>
      </c>
      <c r="C84" s="47">
        <f>VLOOKUP(A84,'relación de personal'!A87:B324,2,1)</f>
        <v>48</v>
      </c>
      <c r="D84" s="26">
        <f t="shared" si="2"/>
        <v>46.166666666666664</v>
      </c>
      <c r="E84" s="12" t="s">
        <v>37</v>
      </c>
    </row>
    <row r="85" spans="1:5" ht="18">
      <c r="A85" s="24">
        <v>40071</v>
      </c>
      <c r="B85" s="25">
        <v>1923</v>
      </c>
      <c r="C85" s="47">
        <f>VLOOKUP(A85,'relación de personal'!A88:B325,2,1)</f>
        <v>48</v>
      </c>
      <c r="D85" s="26">
        <f t="shared" si="2"/>
        <v>40.0625</v>
      </c>
      <c r="E85" s="12" t="s">
        <v>37</v>
      </c>
    </row>
    <row r="86" spans="1:5" ht="18">
      <c r="A86" s="24">
        <v>40078</v>
      </c>
      <c r="B86" s="25">
        <v>0</v>
      </c>
      <c r="C86" s="47">
        <f>VLOOKUP(A86,'relación de personal'!A90:B327,2,1)</f>
        <v>48</v>
      </c>
      <c r="D86" s="26">
        <f t="shared" si="2"/>
        <v>0</v>
      </c>
      <c r="E86" s="28" t="s">
        <v>31</v>
      </c>
    </row>
    <row r="87" spans="1:5" ht="18">
      <c r="A87" s="24">
        <v>40079</v>
      </c>
      <c r="B87" s="25">
        <f>1216+2504+825</f>
        <v>4545</v>
      </c>
      <c r="C87" s="47">
        <f>VLOOKUP(A87,'relación de personal'!A89:B326,2,1)</f>
        <v>48</v>
      </c>
      <c r="D87" s="26">
        <f t="shared" si="2"/>
        <v>94.6875</v>
      </c>
      <c r="E87" s="12" t="s">
        <v>37</v>
      </c>
    </row>
    <row r="88" spans="1:5" ht="18">
      <c r="A88" s="48">
        <v>40087</v>
      </c>
      <c r="B88" s="49">
        <v>176.32</v>
      </c>
      <c r="C88" s="50">
        <f>VLOOKUP(A88,'relación de personal'!A91:B328,2,1)</f>
        <v>49</v>
      </c>
      <c r="D88" s="51">
        <f t="shared" si="2"/>
        <v>3.5983673469387756</v>
      </c>
      <c r="E88" s="52" t="s">
        <v>31</v>
      </c>
    </row>
    <row r="89" spans="1:5" ht="18">
      <c r="A89" s="48">
        <v>40093</v>
      </c>
      <c r="B89" s="49">
        <v>52.04</v>
      </c>
      <c r="C89" s="50">
        <f>VLOOKUP(A89,'relación de personal'!A92:B329,2,1)</f>
        <v>49</v>
      </c>
      <c r="D89" s="51">
        <f t="shared" si="2"/>
        <v>1.0620408163265307</v>
      </c>
      <c r="E89" s="52" t="s">
        <v>31</v>
      </c>
    </row>
    <row r="90" spans="1:5" ht="18">
      <c r="A90" s="48">
        <v>40099</v>
      </c>
      <c r="B90" s="49">
        <f>65.27+129.8+48.4+23.73+47.2+17.6</f>
        <v>332</v>
      </c>
      <c r="C90" s="50">
        <f>VLOOKUP(A90,'relación de personal'!A93:B330,2,1)</f>
        <v>49</v>
      </c>
      <c r="D90" s="51">
        <f t="shared" si="2"/>
        <v>6.775510204081633</v>
      </c>
      <c r="E90" s="52" t="s">
        <v>25</v>
      </c>
    </row>
    <row r="91" spans="1:5" ht="18">
      <c r="A91" s="48">
        <v>40108</v>
      </c>
      <c r="B91" s="49">
        <v>29.72</v>
      </c>
      <c r="C91" s="50">
        <f>VLOOKUP(A91,'relación de personal'!A102:B339,2,1)</f>
        <v>49</v>
      </c>
      <c r="D91" s="51">
        <f t="shared" si="2"/>
        <v>0.6065306122448979</v>
      </c>
      <c r="E91" s="52" t="s">
        <v>31</v>
      </c>
    </row>
    <row r="92" spans="1:5" ht="18">
      <c r="A92" s="48">
        <v>40112</v>
      </c>
      <c r="B92" s="49">
        <f>1151+2343+189</f>
        <v>3683</v>
      </c>
      <c r="C92" s="50">
        <f>VLOOKUP(A92,'relación de personal'!A94:B331,2,1)</f>
        <v>49</v>
      </c>
      <c r="D92" s="51">
        <f t="shared" si="2"/>
        <v>75.16326530612245</v>
      </c>
      <c r="E92" s="12" t="s">
        <v>37</v>
      </c>
    </row>
    <row r="93" spans="1:5" ht="18">
      <c r="A93" s="48">
        <v>40122</v>
      </c>
      <c r="B93" s="49">
        <v>47.35</v>
      </c>
      <c r="C93" s="50">
        <f>VLOOKUP(A93,'relación de personal'!A103:B340,2,1)</f>
        <v>50</v>
      </c>
      <c r="D93" s="51">
        <f t="shared" si="2"/>
        <v>0.9470000000000001</v>
      </c>
      <c r="E93" s="52" t="s">
        <v>31</v>
      </c>
    </row>
    <row r="94" spans="1:5" ht="18">
      <c r="A94" s="48">
        <v>40128</v>
      </c>
      <c r="B94" s="49">
        <f>88+283+74</f>
        <v>445</v>
      </c>
      <c r="C94" s="50">
        <f>VLOOKUP(A94,'relación de personal'!A98:B335,2,1)</f>
        <v>50</v>
      </c>
      <c r="D94" s="51">
        <f t="shared" si="2"/>
        <v>8.9</v>
      </c>
      <c r="E94" s="52" t="s">
        <v>25</v>
      </c>
    </row>
    <row r="95" spans="1:5" ht="18">
      <c r="A95" s="48">
        <v>40130</v>
      </c>
      <c r="B95" s="49">
        <v>1635</v>
      </c>
      <c r="C95" s="50">
        <f>VLOOKUP(A95,'relación de personal'!A99:B336,2,1)</f>
        <v>50</v>
      </c>
      <c r="D95" s="51">
        <f t="shared" si="2"/>
        <v>32.7</v>
      </c>
      <c r="E95" s="52" t="s">
        <v>35</v>
      </c>
    </row>
    <row r="96" spans="1:5" ht="18">
      <c r="A96" s="48">
        <v>40133</v>
      </c>
      <c r="B96" s="49">
        <v>1376</v>
      </c>
      <c r="C96" s="50">
        <f>VLOOKUP(A96,'relación de personal'!A95:B332,2,1)</f>
        <v>50</v>
      </c>
      <c r="D96" s="51">
        <f t="shared" si="2"/>
        <v>27.52</v>
      </c>
      <c r="E96" s="12" t="s">
        <v>37</v>
      </c>
    </row>
    <row r="97" spans="1:5" ht="18">
      <c r="A97" s="48">
        <v>40133</v>
      </c>
      <c r="B97" s="49">
        <v>1621</v>
      </c>
      <c r="C97" s="50">
        <f>VLOOKUP(A97,'relación de personal'!A96:B333,2,1)</f>
        <v>50</v>
      </c>
      <c r="D97" s="51">
        <f t="shared" si="2"/>
        <v>32.42</v>
      </c>
      <c r="E97" s="12" t="s">
        <v>37</v>
      </c>
    </row>
    <row r="98" spans="1:5" ht="18">
      <c r="A98" s="48">
        <v>40143</v>
      </c>
      <c r="B98" s="49">
        <f>713+2673+470</f>
        <v>3856</v>
      </c>
      <c r="C98" s="50">
        <f>VLOOKUP(A98,'relación de personal'!A97:B334,2,1)</f>
        <v>50</v>
      </c>
      <c r="D98" s="51">
        <f aca="true" t="shared" si="3" ref="D98:D108">+B98/C98</f>
        <v>77.12</v>
      </c>
      <c r="E98" s="12" t="s">
        <v>37</v>
      </c>
    </row>
    <row r="99" spans="1:5" ht="18">
      <c r="A99" s="48">
        <v>40151</v>
      </c>
      <c r="B99" s="49">
        <v>71.4</v>
      </c>
      <c r="C99" s="50">
        <f>VLOOKUP(A99,'relación de personal'!A107:B344,2,1)</f>
        <v>50</v>
      </c>
      <c r="D99" s="51">
        <f t="shared" si="3"/>
        <v>1.4280000000000002</v>
      </c>
      <c r="E99" s="52" t="s">
        <v>31</v>
      </c>
    </row>
    <row r="100" spans="1:5" ht="18">
      <c r="A100" s="48">
        <v>40158</v>
      </c>
      <c r="B100" s="49">
        <f>47+301+73</f>
        <v>421</v>
      </c>
      <c r="C100" s="50">
        <f>VLOOKUP(A100,'relación de personal'!A101:B338,2,1)</f>
        <v>50</v>
      </c>
      <c r="D100" s="51">
        <f t="shared" si="3"/>
        <v>8.42</v>
      </c>
      <c r="E100" s="52" t="s">
        <v>25</v>
      </c>
    </row>
    <row r="101" spans="1:5" ht="18">
      <c r="A101" s="48">
        <v>40162</v>
      </c>
      <c r="B101" s="49">
        <v>602</v>
      </c>
      <c r="C101" s="50">
        <f>VLOOKUP(A101,'relación de personal'!A104:B341,2,1)</f>
        <v>50</v>
      </c>
      <c r="D101" s="51">
        <f t="shared" si="3"/>
        <v>12.04</v>
      </c>
      <c r="E101" s="52" t="s">
        <v>31</v>
      </c>
    </row>
    <row r="102" spans="1:5" ht="18">
      <c r="A102" s="48">
        <v>40169</v>
      </c>
      <c r="B102" s="49">
        <f>523+2141+531</f>
        <v>3195</v>
      </c>
      <c r="C102" s="50">
        <f>VLOOKUP(A102,'relación de personal'!A100:B337,2,1)</f>
        <v>50</v>
      </c>
      <c r="D102" s="51">
        <f t="shared" si="3"/>
        <v>63.9</v>
      </c>
      <c r="E102" s="12" t="s">
        <v>37</v>
      </c>
    </row>
    <row r="103" spans="1:5" ht="18">
      <c r="A103" s="48">
        <v>40182</v>
      </c>
      <c r="B103" s="49">
        <v>0</v>
      </c>
      <c r="C103" s="50">
        <f>VLOOKUP(A103,'relación de personal'!A105:B342,2,1)</f>
        <v>50</v>
      </c>
      <c r="D103" s="51">
        <f t="shared" si="3"/>
        <v>0</v>
      </c>
      <c r="E103" s="52" t="s">
        <v>31</v>
      </c>
    </row>
    <row r="104" spans="1:5" ht="18">
      <c r="A104" s="48">
        <v>40193</v>
      </c>
      <c r="B104" s="49">
        <v>546</v>
      </c>
      <c r="C104" s="50">
        <f>VLOOKUP(A104,'relación de personal'!A106:B343,2,1)</f>
        <v>50</v>
      </c>
      <c r="D104" s="51">
        <f t="shared" si="3"/>
        <v>10.92</v>
      </c>
      <c r="E104" s="52" t="s">
        <v>31</v>
      </c>
    </row>
    <row r="105" spans="1:5" ht="18">
      <c r="A105" s="24">
        <v>40193</v>
      </c>
      <c r="B105" s="25">
        <v>245</v>
      </c>
      <c r="C105" s="45">
        <f>VLOOKUP(A105,'relación de personal'!A68:B305,2,1)</f>
        <v>50</v>
      </c>
      <c r="D105" s="26">
        <f t="shared" si="3"/>
        <v>4.9</v>
      </c>
      <c r="E105" s="12" t="s">
        <v>37</v>
      </c>
    </row>
    <row r="106" spans="1:5" ht="18">
      <c r="A106" s="24">
        <v>40193</v>
      </c>
      <c r="B106" s="25">
        <v>340</v>
      </c>
      <c r="C106" s="45">
        <f>VLOOKUP(A106,'relación de personal'!A69:B306,2,1)</f>
        <v>50</v>
      </c>
      <c r="D106" s="26">
        <f t="shared" si="3"/>
        <v>6.8</v>
      </c>
      <c r="E106" s="12" t="s">
        <v>37</v>
      </c>
    </row>
    <row r="107" spans="1:5" ht="18">
      <c r="A107" s="24">
        <v>40199</v>
      </c>
      <c r="B107" s="25">
        <f>301+1351+289</f>
        <v>1941</v>
      </c>
      <c r="C107" s="45">
        <f>VLOOKUP(A107,'relación de personal'!A67:B304,2,1)</f>
        <v>50</v>
      </c>
      <c r="D107" s="26">
        <f t="shared" si="3"/>
        <v>38.82</v>
      </c>
      <c r="E107" s="12" t="s">
        <v>37</v>
      </c>
    </row>
    <row r="108" spans="1:5" ht="18">
      <c r="A108" s="24">
        <v>40234</v>
      </c>
      <c r="B108" s="25">
        <f>584+2426+425+117+367+160</f>
        <v>4079</v>
      </c>
      <c r="C108" s="47">
        <f>VLOOKUP(A108,'relación de personal'!A108:B345,2,1)</f>
        <v>54</v>
      </c>
      <c r="D108" s="26">
        <f t="shared" si="3"/>
        <v>75.53703703703704</v>
      </c>
      <c r="E108" s="28" t="s">
        <v>37</v>
      </c>
    </row>
  </sheetData>
  <sheetProtection/>
  <printOptions horizontalCentered="1"/>
  <pageMargins left="0.7874015748031497" right="0.7874015748031497" top="0.7874015748031497" bottom="0.7874015748031497" header="0.3937007874015748" footer="0.3937007874015748"/>
  <pageSetup horizontalDpi="300" verticalDpi="300" orientation="portrait" paperSize="9" scale="71" r:id="rId2"/>
  <headerFooter alignWithMargins="0">
    <oddFooter>&amp;L&amp;F
&amp;A&amp;Rimpreso el &amp;D &amp;T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G204"/>
  <sheetViews>
    <sheetView zoomScalePageLayoutView="0" workbookViewId="0" topLeftCell="A1">
      <pane ySplit="1" topLeftCell="A125" activePane="bottomLeft" state="frozen"/>
      <selection pane="topLeft" activeCell="H61" sqref="H61"/>
      <selection pane="bottomLeft" activeCell="H61" sqref="H61"/>
    </sheetView>
  </sheetViews>
  <sheetFormatPr defaultColWidth="12" defaultRowHeight="11.25"/>
  <cols>
    <col min="1" max="1" width="15" style="9" bestFit="1" customWidth="1"/>
    <col min="2" max="2" width="11.66015625" style="15" customWidth="1"/>
    <col min="3" max="3" width="15" style="15" customWidth="1"/>
    <col min="4" max="4" width="20.16015625" style="16" customWidth="1"/>
    <col min="5" max="5" width="18.33203125" style="12" customWidth="1"/>
    <col min="6" max="6" width="17.33203125" style="12" customWidth="1"/>
    <col min="7" max="7" width="25.33203125" style="12" bestFit="1" customWidth="1"/>
    <col min="8" max="16384" width="12" style="12" customWidth="1"/>
  </cols>
  <sheetData>
    <row r="1" spans="1:7" s="8" customFormat="1" ht="39.75" customHeight="1">
      <c r="A1" s="6" t="s">
        <v>0</v>
      </c>
      <c r="B1" s="13" t="s">
        <v>6</v>
      </c>
      <c r="C1" s="13" t="s">
        <v>7</v>
      </c>
      <c r="D1" s="14" t="s">
        <v>1</v>
      </c>
      <c r="E1" s="8" t="s">
        <v>4</v>
      </c>
      <c r="F1" s="8" t="s">
        <v>14</v>
      </c>
      <c r="G1" s="8" t="s">
        <v>3</v>
      </c>
    </row>
    <row r="2" spans="1:6" ht="18">
      <c r="A2" s="9">
        <v>35815</v>
      </c>
      <c r="B2" s="15">
        <v>3</v>
      </c>
      <c r="C2" s="15" t="s">
        <v>8</v>
      </c>
      <c r="D2" s="16">
        <f>B2*VLOOKUP(C2,TiposPapel!$A$2:$B$20,2,FALSE)</f>
        <v>37.5</v>
      </c>
      <c r="E2" s="11">
        <f>VLOOKUP(A2,'relación de personal'!$A$1:$B$6523,2)</f>
        <v>30</v>
      </c>
      <c r="F2" s="11">
        <f>+D2/E2</f>
        <v>1.25</v>
      </c>
    </row>
    <row r="3" spans="1:6" ht="18">
      <c r="A3" s="9">
        <v>35853</v>
      </c>
      <c r="B3" s="15">
        <v>4</v>
      </c>
      <c r="C3" s="15" t="s">
        <v>8</v>
      </c>
      <c r="D3" s="16">
        <f>B3*VLOOKUP(C3,TiposPapel!$A$2:$B$20,2,FALSE)</f>
        <v>50</v>
      </c>
      <c r="E3" s="11">
        <f>VLOOKUP(A3,'relación de personal'!$A$1:$B$6523,2)</f>
        <v>27</v>
      </c>
      <c r="F3" s="11">
        <f aca="true" t="shared" si="0" ref="F3:F66">+D3/E3</f>
        <v>1.8518518518518519</v>
      </c>
    </row>
    <row r="4" spans="1:6" ht="18">
      <c r="A4" s="9">
        <v>35885</v>
      </c>
      <c r="B4" s="15">
        <v>3</v>
      </c>
      <c r="C4" s="15" t="s">
        <v>8</v>
      </c>
      <c r="D4" s="16">
        <f>B4*VLOOKUP(C4,TiposPapel!$A$2:$B$20,2,FALSE)</f>
        <v>37.5</v>
      </c>
      <c r="E4" s="11">
        <f>VLOOKUP(A4,'relación de personal'!$A$1:$B$6523,2)</f>
        <v>24</v>
      </c>
      <c r="F4" s="11">
        <f t="shared" si="0"/>
        <v>1.5625</v>
      </c>
    </row>
    <row r="5" spans="1:6" ht="18">
      <c r="A5" s="9">
        <v>35885</v>
      </c>
      <c r="B5" s="15">
        <v>1</v>
      </c>
      <c r="C5" s="15" t="s">
        <v>11</v>
      </c>
      <c r="D5" s="16">
        <f>B5*VLOOKUP(C5,TiposPapel!$A$2:$B$20,2,FALSE)</f>
        <v>25</v>
      </c>
      <c r="E5" s="11">
        <f>VLOOKUP(A5,'relación de personal'!$A$1:$B$6523,2)</f>
        <v>24</v>
      </c>
      <c r="F5" s="11">
        <f t="shared" si="0"/>
        <v>1.0416666666666667</v>
      </c>
    </row>
    <row r="6" spans="1:6" ht="18">
      <c r="A6" s="9">
        <v>35905</v>
      </c>
      <c r="B6" s="15">
        <v>2</v>
      </c>
      <c r="C6" s="15" t="s">
        <v>8</v>
      </c>
      <c r="D6" s="16">
        <f>B6*VLOOKUP(C6,TiposPapel!$A$2:$B$20,2,FALSE)</f>
        <v>25</v>
      </c>
      <c r="E6" s="11">
        <f>VLOOKUP(A6,'relación de personal'!$A$1:$B$6523,2)</f>
        <v>25</v>
      </c>
      <c r="F6" s="11">
        <f t="shared" si="0"/>
        <v>1</v>
      </c>
    </row>
    <row r="7" spans="1:6" ht="18">
      <c r="A7" s="9">
        <v>35944</v>
      </c>
      <c r="B7" s="15">
        <v>8</v>
      </c>
      <c r="C7" s="15" t="s">
        <v>8</v>
      </c>
      <c r="D7" s="16">
        <f>B7*VLOOKUP(C7,TiposPapel!$A$2:$B$20,2,FALSE)</f>
        <v>100</v>
      </c>
      <c r="E7" s="11">
        <f>VLOOKUP(A7,'relación de personal'!$A$1:$B$6523,2)</f>
        <v>25</v>
      </c>
      <c r="F7" s="11">
        <f t="shared" si="0"/>
        <v>4</v>
      </c>
    </row>
    <row r="8" spans="1:6" ht="18">
      <c r="A8" s="9">
        <v>35944</v>
      </c>
      <c r="B8" s="15">
        <v>3</v>
      </c>
      <c r="C8" s="15" t="s">
        <v>11</v>
      </c>
      <c r="D8" s="16">
        <f>B8*VLOOKUP(C8,TiposPapel!$A$2:$B$20,2,FALSE)</f>
        <v>75</v>
      </c>
      <c r="E8" s="11">
        <f>VLOOKUP(A8,'relación de personal'!$A$1:$B$6523,2)</f>
        <v>25</v>
      </c>
      <c r="F8" s="11">
        <f t="shared" si="0"/>
        <v>3</v>
      </c>
    </row>
    <row r="9" spans="1:6" ht="18">
      <c r="A9" s="9">
        <v>35976</v>
      </c>
      <c r="B9" s="15">
        <v>2</v>
      </c>
      <c r="C9" s="15" t="s">
        <v>8</v>
      </c>
      <c r="D9" s="16">
        <f>B9*VLOOKUP(C9,TiposPapel!$A$2:$B$20,2,FALSE)</f>
        <v>25</v>
      </c>
      <c r="E9" s="11">
        <f>VLOOKUP(A9,'relación de personal'!$A$1:$B$6523,2)</f>
        <v>24</v>
      </c>
      <c r="F9" s="11">
        <f t="shared" si="0"/>
        <v>1.0416666666666667</v>
      </c>
    </row>
    <row r="10" spans="1:6" ht="18">
      <c r="A10" s="9">
        <v>35996</v>
      </c>
      <c r="B10" s="15">
        <v>4</v>
      </c>
      <c r="C10" s="15" t="s">
        <v>8</v>
      </c>
      <c r="D10" s="16">
        <f>B10*VLOOKUP(C10,TiposPapel!$A$2:$B$20,2,FALSE)</f>
        <v>50</v>
      </c>
      <c r="E10" s="11">
        <f>VLOOKUP(A10,'relación de personal'!$A$1:$B$6523,2)</f>
        <v>24</v>
      </c>
      <c r="F10" s="11">
        <f t="shared" si="0"/>
        <v>2.0833333333333335</v>
      </c>
    </row>
    <row r="11" spans="1:6" ht="18">
      <c r="A11" s="9">
        <v>35996</v>
      </c>
      <c r="B11" s="15">
        <v>3</v>
      </c>
      <c r="C11" s="15" t="s">
        <v>11</v>
      </c>
      <c r="D11" s="16">
        <f>B11*VLOOKUP(C11,TiposPapel!$A$2:$B$20,2,FALSE)</f>
        <v>75</v>
      </c>
      <c r="E11" s="11">
        <f>VLOOKUP(A11,'relación de personal'!$A$1:$B$6523,2)</f>
        <v>24</v>
      </c>
      <c r="F11" s="11">
        <f t="shared" si="0"/>
        <v>3.125</v>
      </c>
    </row>
    <row r="12" spans="1:6" ht="18">
      <c r="A12" s="9">
        <v>36007</v>
      </c>
      <c r="B12" s="15">
        <v>5</v>
      </c>
      <c r="C12" s="15" t="s">
        <v>8</v>
      </c>
      <c r="D12" s="16">
        <f>B12*VLOOKUP(C12,TiposPapel!$A$2:$B$20,2,FALSE)</f>
        <v>62.5</v>
      </c>
      <c r="E12" s="11">
        <f>VLOOKUP(A12,'relación de personal'!$A$1:$B$6523,2)</f>
        <v>24</v>
      </c>
      <c r="F12" s="11">
        <f t="shared" si="0"/>
        <v>2.6041666666666665</v>
      </c>
    </row>
    <row r="13" spans="1:6" ht="18">
      <c r="A13" s="9">
        <v>36007</v>
      </c>
      <c r="B13" s="15">
        <v>1</v>
      </c>
      <c r="C13" s="15" t="s">
        <v>11</v>
      </c>
      <c r="D13" s="16">
        <f>B13*VLOOKUP(C13,TiposPapel!$A$2:$B$20,2,FALSE)</f>
        <v>25</v>
      </c>
      <c r="E13" s="11">
        <f>VLOOKUP(A13,'relación de personal'!$A$1:$B$6523,2)</f>
        <v>24</v>
      </c>
      <c r="F13" s="11">
        <f t="shared" si="0"/>
        <v>1.0416666666666667</v>
      </c>
    </row>
    <row r="14" spans="1:6" ht="18">
      <c r="A14" s="9">
        <v>36068</v>
      </c>
      <c r="B14" s="15">
        <v>8</v>
      </c>
      <c r="C14" s="15" t="s">
        <v>8</v>
      </c>
      <c r="D14" s="16">
        <f>B14*VLOOKUP(C14,TiposPapel!$A$2:$B$20,2,FALSE)</f>
        <v>100</v>
      </c>
      <c r="E14" s="11">
        <f>VLOOKUP(A14,'relación de personal'!$A$1:$B$6523,2)</f>
        <v>26</v>
      </c>
      <c r="F14" s="11">
        <f t="shared" si="0"/>
        <v>3.8461538461538463</v>
      </c>
    </row>
    <row r="15" spans="1:6" ht="18">
      <c r="A15" s="9">
        <v>36109</v>
      </c>
      <c r="B15" s="15">
        <v>5</v>
      </c>
      <c r="C15" s="15" t="s">
        <v>8</v>
      </c>
      <c r="D15" s="16">
        <f>B15*VLOOKUP(C15,TiposPapel!$A$2:$B$20,2,FALSE)</f>
        <v>62.5</v>
      </c>
      <c r="E15" s="11">
        <f>VLOOKUP(A15,'relación de personal'!$A$1:$B$6523,2)</f>
        <v>25</v>
      </c>
      <c r="F15" s="11">
        <f t="shared" si="0"/>
        <v>2.5</v>
      </c>
    </row>
    <row r="16" spans="1:6" ht="18">
      <c r="A16" s="9">
        <v>36109</v>
      </c>
      <c r="B16" s="15">
        <v>2</v>
      </c>
      <c r="C16" s="15" t="s">
        <v>11</v>
      </c>
      <c r="D16" s="16">
        <f>B16*VLOOKUP(C16,TiposPapel!$A$2:$B$20,2,FALSE)</f>
        <v>50</v>
      </c>
      <c r="E16" s="11">
        <f>VLOOKUP(A16,'relación de personal'!$A$1:$B$6523,2)</f>
        <v>25</v>
      </c>
      <c r="F16" s="11">
        <f t="shared" si="0"/>
        <v>2</v>
      </c>
    </row>
    <row r="17" spans="1:6" ht="18">
      <c r="A17" s="9">
        <v>36168</v>
      </c>
      <c r="B17" s="15">
        <v>5</v>
      </c>
      <c r="C17" s="15" t="s">
        <v>8</v>
      </c>
      <c r="D17" s="16">
        <f>B17*VLOOKUP(C17,TiposPapel!$A$2:$B$20,2,FALSE)</f>
        <v>62.5</v>
      </c>
      <c r="E17" s="11">
        <f>VLOOKUP(A17,'relación de personal'!$A$1:$B$6523,2)</f>
        <v>23</v>
      </c>
      <c r="F17" s="11">
        <f t="shared" si="0"/>
        <v>2.717391304347826</v>
      </c>
    </row>
    <row r="18" spans="1:6" ht="18">
      <c r="A18" s="9">
        <v>36168</v>
      </c>
      <c r="B18" s="15">
        <v>2</v>
      </c>
      <c r="C18" s="15" t="s">
        <v>11</v>
      </c>
      <c r="D18" s="16">
        <f>B18*VLOOKUP(C18,TiposPapel!$A$2:$B$20,2,FALSE)</f>
        <v>50</v>
      </c>
      <c r="E18" s="11">
        <f>VLOOKUP(A18,'relación de personal'!$A$1:$B$6523,2)</f>
        <v>23</v>
      </c>
      <c r="F18" s="11">
        <f t="shared" si="0"/>
        <v>2.1739130434782608</v>
      </c>
    </row>
    <row r="19" spans="1:6" ht="18">
      <c r="A19" s="9">
        <v>36201</v>
      </c>
      <c r="B19" s="15">
        <v>4</v>
      </c>
      <c r="C19" s="15" t="s">
        <v>8</v>
      </c>
      <c r="D19" s="16">
        <f>B19*VLOOKUP(C19,TiposPapel!$A$2:$B$20,2,FALSE)</f>
        <v>50</v>
      </c>
      <c r="E19" s="11">
        <f>VLOOKUP(A19,'relación de personal'!$A$1:$B$6523,2)</f>
        <v>24</v>
      </c>
      <c r="F19" s="11">
        <f t="shared" si="0"/>
        <v>2.0833333333333335</v>
      </c>
    </row>
    <row r="20" spans="1:6" ht="18">
      <c r="A20" s="9">
        <v>36229</v>
      </c>
      <c r="B20" s="15">
        <v>4</v>
      </c>
      <c r="C20" s="15" t="s">
        <v>8</v>
      </c>
      <c r="D20" s="16">
        <f>B20*VLOOKUP(C20,TiposPapel!$A$2:$B$20,2,FALSE)</f>
        <v>50</v>
      </c>
      <c r="E20" s="11">
        <f>VLOOKUP(A20,'relación de personal'!$A$1:$B$6523,2)</f>
        <v>24</v>
      </c>
      <c r="F20" s="11">
        <f t="shared" si="0"/>
        <v>2.0833333333333335</v>
      </c>
    </row>
    <row r="21" spans="1:6" ht="18">
      <c r="A21" s="9">
        <v>36238</v>
      </c>
      <c r="B21" s="15">
        <v>5</v>
      </c>
      <c r="C21" s="15" t="s">
        <v>8</v>
      </c>
      <c r="D21" s="16">
        <f>B21*VLOOKUP(C21,TiposPapel!$A$2:$B$20,2,FALSE)</f>
        <v>62.5</v>
      </c>
      <c r="E21" s="11">
        <f>VLOOKUP(A21,'relación de personal'!$A$1:$B$6523,2)</f>
        <v>25</v>
      </c>
      <c r="F21" s="11">
        <f t="shared" si="0"/>
        <v>2.5</v>
      </c>
    </row>
    <row r="22" spans="1:6" ht="18">
      <c r="A22" s="9">
        <v>36238</v>
      </c>
      <c r="B22" s="15">
        <v>1</v>
      </c>
      <c r="C22" s="15" t="s">
        <v>8</v>
      </c>
      <c r="D22" s="16">
        <f>B22*VLOOKUP(C22,TiposPapel!$A$2:$B$20,2,FALSE)</f>
        <v>12.5</v>
      </c>
      <c r="E22" s="11">
        <f>VLOOKUP(A22,'relación de personal'!$A$1:$B$6523,2)</f>
        <v>25</v>
      </c>
      <c r="F22" s="11">
        <f t="shared" si="0"/>
        <v>0.5</v>
      </c>
    </row>
    <row r="23" spans="1:6" ht="18">
      <c r="A23" s="9">
        <v>36259</v>
      </c>
      <c r="B23" s="15">
        <v>1</v>
      </c>
      <c r="C23" s="15" t="s">
        <v>8</v>
      </c>
      <c r="D23" s="16">
        <f>B23*VLOOKUP(C23,TiposPapel!$A$2:$B$20,2,FALSE)</f>
        <v>12.5</v>
      </c>
      <c r="E23" s="11">
        <f>VLOOKUP(A23,'relación de personal'!$A$1:$B$6523,2)</f>
        <v>25</v>
      </c>
      <c r="F23" s="11">
        <f t="shared" si="0"/>
        <v>0.5</v>
      </c>
    </row>
    <row r="24" spans="1:6" ht="18">
      <c r="A24" s="9">
        <v>36283</v>
      </c>
      <c r="B24" s="15">
        <v>4</v>
      </c>
      <c r="C24" s="15" t="s">
        <v>8</v>
      </c>
      <c r="D24" s="16">
        <f>B24*VLOOKUP(C24,TiposPapel!$A$2:$B$20,2,FALSE)</f>
        <v>50</v>
      </c>
      <c r="E24" s="11">
        <f>VLOOKUP(A24,'relación de personal'!$A$1:$B$6523,2)</f>
        <v>25</v>
      </c>
      <c r="F24" s="11">
        <f t="shared" si="0"/>
        <v>2</v>
      </c>
    </row>
    <row r="25" spans="1:6" ht="18">
      <c r="A25" s="9">
        <v>36283</v>
      </c>
      <c r="B25" s="15">
        <v>1</v>
      </c>
      <c r="C25" s="15" t="s">
        <v>8</v>
      </c>
      <c r="D25" s="16">
        <f>B25*VLOOKUP(C25,TiposPapel!$A$2:$B$20,2,FALSE)</f>
        <v>12.5</v>
      </c>
      <c r="E25" s="11">
        <f>VLOOKUP(A25,'relación de personal'!$A$1:$B$6523,2)</f>
        <v>25</v>
      </c>
      <c r="F25" s="11">
        <f t="shared" si="0"/>
        <v>0.5</v>
      </c>
    </row>
    <row r="26" spans="1:6" ht="18">
      <c r="A26" s="9">
        <v>36315</v>
      </c>
      <c r="B26" s="15">
        <v>1</v>
      </c>
      <c r="C26" s="15" t="s">
        <v>8</v>
      </c>
      <c r="D26" s="16">
        <f>B26*VLOOKUP(C26,TiposPapel!$A$2:$B$20,2,FALSE)</f>
        <v>12.5</v>
      </c>
      <c r="E26" s="11">
        <f>VLOOKUP(A26,'relación de personal'!$A$1:$B$6523,2)</f>
        <v>22</v>
      </c>
      <c r="F26" s="11">
        <f t="shared" si="0"/>
        <v>0.5681818181818182</v>
      </c>
    </row>
    <row r="27" spans="1:6" ht="18">
      <c r="A27" s="9">
        <v>36315</v>
      </c>
      <c r="B27" s="15">
        <v>1</v>
      </c>
      <c r="C27" s="15" t="s">
        <v>8</v>
      </c>
      <c r="D27" s="16">
        <f>B27*VLOOKUP(C27,TiposPapel!$A$2:$B$20,2,FALSE)</f>
        <v>12.5</v>
      </c>
      <c r="E27" s="11">
        <f>VLOOKUP(A27,'relación de personal'!$A$1:$B$6523,2)</f>
        <v>22</v>
      </c>
      <c r="F27" s="11">
        <f t="shared" si="0"/>
        <v>0.5681818181818182</v>
      </c>
    </row>
    <row r="28" spans="1:6" ht="18">
      <c r="A28" s="9">
        <v>36329</v>
      </c>
      <c r="B28" s="15">
        <v>6</v>
      </c>
      <c r="C28" s="15" t="s">
        <v>8</v>
      </c>
      <c r="D28" s="16">
        <f>B28*VLOOKUP(C28,TiposPapel!$A$2:$B$20,2,FALSE)</f>
        <v>75</v>
      </c>
      <c r="E28" s="11">
        <f>VLOOKUP(A28,'relación de personal'!$A$1:$B$6523,2)</f>
        <v>22</v>
      </c>
      <c r="F28" s="11">
        <f t="shared" si="0"/>
        <v>3.409090909090909</v>
      </c>
    </row>
    <row r="29" spans="1:6" ht="18">
      <c r="A29" s="9">
        <v>36329</v>
      </c>
      <c r="B29" s="15">
        <v>2</v>
      </c>
      <c r="C29" s="15" t="s">
        <v>8</v>
      </c>
      <c r="D29" s="16">
        <f>B29*VLOOKUP(C29,TiposPapel!$A$2:$B$20,2,FALSE)</f>
        <v>25</v>
      </c>
      <c r="E29" s="11">
        <f>VLOOKUP(A29,'relación de personal'!$A$1:$B$6523,2)</f>
        <v>22</v>
      </c>
      <c r="F29" s="11">
        <f t="shared" si="0"/>
        <v>1.1363636363636365</v>
      </c>
    </row>
    <row r="30" spans="1:6" ht="18">
      <c r="A30" s="9">
        <v>36409</v>
      </c>
      <c r="B30" s="15">
        <v>1</v>
      </c>
      <c r="C30" s="15" t="s">
        <v>8</v>
      </c>
      <c r="D30" s="16">
        <f>B30*VLOOKUP(C30,TiposPapel!$A$2:$B$20,2,FALSE)</f>
        <v>12.5</v>
      </c>
      <c r="E30" s="11">
        <f>VLOOKUP(A30,'relación de personal'!$A$1:$B$6523,2)</f>
        <v>28</v>
      </c>
      <c r="F30" s="11">
        <f t="shared" si="0"/>
        <v>0.44642857142857145</v>
      </c>
    </row>
    <row r="31" spans="1:6" ht="18">
      <c r="A31" s="9">
        <v>36438</v>
      </c>
      <c r="B31" s="15">
        <v>5</v>
      </c>
      <c r="C31" s="15" t="s">
        <v>8</v>
      </c>
      <c r="D31" s="16">
        <f>B31*VLOOKUP(C31,TiposPapel!$A$2:$B$20,2,FALSE)</f>
        <v>62.5</v>
      </c>
      <c r="E31" s="11">
        <f>VLOOKUP(A31,'relación de personal'!$A$1:$B$6523,2)</f>
        <v>29</v>
      </c>
      <c r="F31" s="11">
        <f t="shared" si="0"/>
        <v>2.1551724137931036</v>
      </c>
    </row>
    <row r="32" spans="1:6" ht="18">
      <c r="A32" s="9">
        <v>36438</v>
      </c>
      <c r="B32" s="15">
        <v>1</v>
      </c>
      <c r="C32" s="15" t="s">
        <v>8</v>
      </c>
      <c r="D32" s="16">
        <f>B32*VLOOKUP(C32,TiposPapel!$A$2:$B$20,2,FALSE)</f>
        <v>12.5</v>
      </c>
      <c r="E32" s="11">
        <f>VLOOKUP(A32,'relación de personal'!$A$1:$B$6523,2)</f>
        <v>29</v>
      </c>
      <c r="F32" s="11">
        <f t="shared" si="0"/>
        <v>0.43103448275862066</v>
      </c>
    </row>
    <row r="33" spans="1:6" ht="18">
      <c r="A33" s="9">
        <v>36462</v>
      </c>
      <c r="B33" s="15">
        <v>1</v>
      </c>
      <c r="C33" s="15" t="s">
        <v>11</v>
      </c>
      <c r="D33" s="16">
        <f>B33*VLOOKUP(C33,TiposPapel!$A$2:$B$20,2,FALSE)</f>
        <v>25</v>
      </c>
      <c r="E33" s="11">
        <f>VLOOKUP(A33,'relación de personal'!$A$1:$B$6523,2)</f>
        <v>29</v>
      </c>
      <c r="F33" s="11">
        <f t="shared" si="0"/>
        <v>0.8620689655172413</v>
      </c>
    </row>
    <row r="34" spans="1:6" ht="18">
      <c r="A34" s="9">
        <v>36468</v>
      </c>
      <c r="B34" s="15">
        <v>5</v>
      </c>
      <c r="C34" s="15" t="s">
        <v>8</v>
      </c>
      <c r="D34" s="16">
        <f>B34*VLOOKUP(C34,TiposPapel!$A$2:$B$20,2,FALSE)</f>
        <v>62.5</v>
      </c>
      <c r="E34" s="11">
        <f>VLOOKUP(A34,'relación de personal'!$A$1:$B$6523,2)</f>
        <v>29</v>
      </c>
      <c r="F34" s="11">
        <f t="shared" si="0"/>
        <v>2.1551724137931036</v>
      </c>
    </row>
    <row r="35" spans="1:6" ht="18">
      <c r="A35" s="9">
        <v>36468</v>
      </c>
      <c r="B35" s="15">
        <v>1</v>
      </c>
      <c r="C35" s="15" t="s">
        <v>8</v>
      </c>
      <c r="D35" s="16">
        <f>B35*VLOOKUP(C35,TiposPapel!$A$2:$B$20,2,FALSE)</f>
        <v>12.5</v>
      </c>
      <c r="E35" s="11">
        <f>VLOOKUP(A35,'relación de personal'!$A$1:$B$6523,2)</f>
        <v>29</v>
      </c>
      <c r="F35" s="11">
        <f t="shared" si="0"/>
        <v>0.43103448275862066</v>
      </c>
    </row>
    <row r="36" spans="1:6" ht="18">
      <c r="A36" s="9">
        <v>36494</v>
      </c>
      <c r="B36" s="15">
        <v>5</v>
      </c>
      <c r="C36" s="15" t="s">
        <v>8</v>
      </c>
      <c r="D36" s="16">
        <f>B36*VLOOKUP(C36,TiposPapel!$A$2:$B$20,2,FALSE)</f>
        <v>62.5</v>
      </c>
      <c r="E36" s="11">
        <f>VLOOKUP(A36,'relación de personal'!$A$1:$B$6523,2)</f>
        <v>29</v>
      </c>
      <c r="F36" s="11">
        <f t="shared" si="0"/>
        <v>2.1551724137931036</v>
      </c>
    </row>
    <row r="37" spans="1:6" ht="18">
      <c r="A37" s="9">
        <v>36545</v>
      </c>
      <c r="B37" s="15">
        <v>2</v>
      </c>
      <c r="C37" s="15" t="s">
        <v>8</v>
      </c>
      <c r="D37" s="16">
        <f>B37*VLOOKUP(C37,TiposPapel!$A$2:$B$20,2,FALSE)</f>
        <v>25</v>
      </c>
      <c r="E37" s="11">
        <f>VLOOKUP(A37,'relación de personal'!$A$1:$B$6523,2)</f>
        <v>30</v>
      </c>
      <c r="F37" s="11">
        <f t="shared" si="0"/>
        <v>0.8333333333333334</v>
      </c>
    </row>
    <row r="38" spans="1:6" ht="18">
      <c r="A38" s="9">
        <v>36545</v>
      </c>
      <c r="B38" s="15">
        <v>1</v>
      </c>
      <c r="C38" s="15" t="s">
        <v>8</v>
      </c>
      <c r="D38" s="16">
        <f>B38*VLOOKUP(C38,TiposPapel!$A$2:$B$20,2,FALSE)</f>
        <v>12.5</v>
      </c>
      <c r="E38" s="11">
        <f>VLOOKUP(A38,'relación de personal'!$A$1:$B$6523,2)</f>
        <v>30</v>
      </c>
      <c r="F38" s="11">
        <f t="shared" si="0"/>
        <v>0.4166666666666667</v>
      </c>
    </row>
    <row r="39" spans="1:6" ht="18">
      <c r="A39" s="9">
        <v>36556</v>
      </c>
      <c r="B39" s="15">
        <v>2</v>
      </c>
      <c r="C39" s="15" t="s">
        <v>11</v>
      </c>
      <c r="D39" s="16">
        <f>B39*VLOOKUP(C39,TiposPapel!$A$2:$B$20,2,FALSE)</f>
        <v>50</v>
      </c>
      <c r="E39" s="11">
        <f>VLOOKUP(A39,'relación de personal'!$A$1:$B$6523,2)</f>
        <v>30</v>
      </c>
      <c r="F39" s="11">
        <f t="shared" si="0"/>
        <v>1.6666666666666667</v>
      </c>
    </row>
    <row r="40" spans="1:6" ht="18">
      <c r="A40" s="9">
        <v>36566</v>
      </c>
      <c r="B40" s="15">
        <v>4</v>
      </c>
      <c r="C40" s="15" t="s">
        <v>8</v>
      </c>
      <c r="D40" s="16">
        <f>B40*VLOOKUP(C40,TiposPapel!$A$2:$B$20,2,FALSE)</f>
        <v>50</v>
      </c>
      <c r="E40" s="11">
        <f>VLOOKUP(A40,'relación de personal'!$A$1:$B$6523,2)</f>
        <v>30</v>
      </c>
      <c r="F40" s="11">
        <f t="shared" si="0"/>
        <v>1.6666666666666667</v>
      </c>
    </row>
    <row r="41" spans="1:6" ht="18">
      <c r="A41" s="9">
        <v>36585</v>
      </c>
      <c r="B41" s="15">
        <v>2</v>
      </c>
      <c r="C41" s="15" t="s">
        <v>8</v>
      </c>
      <c r="D41" s="16">
        <f>B41*VLOOKUP(C41,TiposPapel!$A$2:$B$20,2,FALSE)</f>
        <v>25</v>
      </c>
      <c r="E41" s="11">
        <f>VLOOKUP(A41,'relación de personal'!$A$1:$B$6523,2)</f>
        <v>30</v>
      </c>
      <c r="F41" s="11">
        <f t="shared" si="0"/>
        <v>0.8333333333333334</v>
      </c>
    </row>
    <row r="42" spans="1:6" ht="18">
      <c r="A42" s="9">
        <v>36595</v>
      </c>
      <c r="B42" s="15">
        <v>4</v>
      </c>
      <c r="C42" s="15" t="s">
        <v>8</v>
      </c>
      <c r="D42" s="16">
        <f>B42*VLOOKUP(C42,TiposPapel!$A$2:$B$20,2,FALSE)</f>
        <v>50</v>
      </c>
      <c r="E42" s="11">
        <f>VLOOKUP(A42,'relación de personal'!$A$1:$B$6523,2)</f>
        <v>31</v>
      </c>
      <c r="F42" s="11">
        <f t="shared" si="0"/>
        <v>1.6129032258064515</v>
      </c>
    </row>
    <row r="43" spans="1:6" ht="18">
      <c r="A43" s="9">
        <v>36595</v>
      </c>
      <c r="B43" s="15">
        <v>2</v>
      </c>
      <c r="C43" s="15" t="s">
        <v>11</v>
      </c>
      <c r="D43" s="16">
        <f>B43*VLOOKUP(C43,TiposPapel!$A$2:$B$20,2,FALSE)</f>
        <v>50</v>
      </c>
      <c r="E43" s="11">
        <f>VLOOKUP(A43,'relación de personal'!$A$1:$B$6523,2)</f>
        <v>31</v>
      </c>
      <c r="F43" s="11">
        <f t="shared" si="0"/>
        <v>1.6129032258064515</v>
      </c>
    </row>
    <row r="44" spans="1:6" ht="18">
      <c r="A44" s="9">
        <v>36616</v>
      </c>
      <c r="B44" s="15">
        <v>2</v>
      </c>
      <c r="C44" s="15" t="s">
        <v>8</v>
      </c>
      <c r="D44" s="16">
        <f>B44*VLOOKUP(C44,TiposPapel!$A$2:$B$20,2,FALSE)</f>
        <v>25</v>
      </c>
      <c r="E44" s="11">
        <f>VLOOKUP(A44,'relación de personal'!$A$1:$B$6523,2)</f>
        <v>30</v>
      </c>
      <c r="F44" s="11">
        <f t="shared" si="0"/>
        <v>0.8333333333333334</v>
      </c>
    </row>
    <row r="45" spans="1:6" ht="18">
      <c r="A45" s="9">
        <v>36616</v>
      </c>
      <c r="B45" s="15">
        <v>2</v>
      </c>
      <c r="C45" s="15" t="s">
        <v>8</v>
      </c>
      <c r="D45" s="16">
        <f>B45*VLOOKUP(C45,TiposPapel!$A$2:$B$20,2,FALSE)</f>
        <v>25</v>
      </c>
      <c r="E45" s="11">
        <f>VLOOKUP(A45,'relación de personal'!$A$1:$B$6523,2)</f>
        <v>30</v>
      </c>
      <c r="F45" s="11">
        <f t="shared" si="0"/>
        <v>0.8333333333333334</v>
      </c>
    </row>
    <row r="46" spans="1:6" ht="18">
      <c r="A46" s="9">
        <v>36630</v>
      </c>
      <c r="B46" s="15">
        <v>1</v>
      </c>
      <c r="C46" s="15" t="s">
        <v>11</v>
      </c>
      <c r="D46" s="16">
        <f>B46*VLOOKUP(C46,TiposPapel!$A$2:$B$20,2,FALSE)</f>
        <v>25</v>
      </c>
      <c r="E46" s="11">
        <f>VLOOKUP(A46,'relación de personal'!$A$1:$B$6523,2)</f>
        <v>32</v>
      </c>
      <c r="F46" s="11">
        <f t="shared" si="0"/>
        <v>0.78125</v>
      </c>
    </row>
    <row r="47" spans="1:6" ht="18">
      <c r="A47" s="9">
        <v>36633</v>
      </c>
      <c r="B47" s="15">
        <v>1</v>
      </c>
      <c r="C47" s="15" t="s">
        <v>8</v>
      </c>
      <c r="D47" s="16">
        <f>B47*VLOOKUP(C47,TiposPapel!$A$2:$B$20,2,FALSE)</f>
        <v>12.5</v>
      </c>
      <c r="E47" s="11">
        <f>VLOOKUP(A47,'relación de personal'!$A$1:$B$6523,2)</f>
        <v>32</v>
      </c>
      <c r="F47" s="11">
        <f t="shared" si="0"/>
        <v>0.390625</v>
      </c>
    </row>
    <row r="48" spans="1:6" ht="18">
      <c r="A48" s="9">
        <v>36636</v>
      </c>
      <c r="B48" s="15">
        <v>4</v>
      </c>
      <c r="C48" s="15" t="s">
        <v>8</v>
      </c>
      <c r="D48" s="16">
        <f>B48*VLOOKUP(C48,TiposPapel!$A$2:$B$20,2,FALSE)</f>
        <v>50</v>
      </c>
      <c r="E48" s="11">
        <f>VLOOKUP(A48,'relación de personal'!$A$1:$B$6523,2)</f>
        <v>32</v>
      </c>
      <c r="F48" s="11">
        <f t="shared" si="0"/>
        <v>1.5625</v>
      </c>
    </row>
    <row r="49" spans="1:6" ht="18">
      <c r="A49" s="9">
        <v>36636</v>
      </c>
      <c r="B49" s="15">
        <v>2</v>
      </c>
      <c r="C49" s="15" t="s">
        <v>11</v>
      </c>
      <c r="D49" s="16">
        <f>B49*VLOOKUP(C49,TiposPapel!$A$2:$B$20,2,FALSE)</f>
        <v>50</v>
      </c>
      <c r="E49" s="11">
        <f>VLOOKUP(A49,'relación de personal'!$A$1:$B$6523,2)</f>
        <v>32</v>
      </c>
      <c r="F49" s="11">
        <f t="shared" si="0"/>
        <v>1.5625</v>
      </c>
    </row>
    <row r="50" spans="1:6" ht="18">
      <c r="A50" s="9">
        <v>36677</v>
      </c>
      <c r="B50" s="15">
        <v>2</v>
      </c>
      <c r="C50" s="15" t="s">
        <v>11</v>
      </c>
      <c r="D50" s="16">
        <f>B50*VLOOKUP(C50,TiposPapel!$A$2:$B$20,2,FALSE)</f>
        <v>50</v>
      </c>
      <c r="E50" s="11">
        <f>VLOOKUP(A50,'relación de personal'!$A$1:$B$6523,2)</f>
        <v>33</v>
      </c>
      <c r="F50" s="11">
        <f t="shared" si="0"/>
        <v>1.5151515151515151</v>
      </c>
    </row>
    <row r="51" spans="1:6" ht="18">
      <c r="A51" s="9">
        <v>36677</v>
      </c>
      <c r="B51" s="15">
        <v>1</v>
      </c>
      <c r="C51" s="15" t="s">
        <v>8</v>
      </c>
      <c r="D51" s="16">
        <f>B51*VLOOKUP(C51,TiposPapel!$A$2:$B$20,2,FALSE)</f>
        <v>12.5</v>
      </c>
      <c r="E51" s="11">
        <f>VLOOKUP(A51,'relación de personal'!$A$1:$B$6523,2)</f>
        <v>33</v>
      </c>
      <c r="F51" s="11">
        <f t="shared" si="0"/>
        <v>0.3787878787878788</v>
      </c>
    </row>
    <row r="52" spans="1:6" ht="18">
      <c r="A52" s="9">
        <v>36686</v>
      </c>
      <c r="B52" s="15">
        <v>4</v>
      </c>
      <c r="C52" s="15" t="s">
        <v>8</v>
      </c>
      <c r="D52" s="16">
        <f>B52*VLOOKUP(C52,TiposPapel!$A$2:$B$20,2,FALSE)</f>
        <v>50</v>
      </c>
      <c r="E52" s="11">
        <f>VLOOKUP(A52,'relación de personal'!$A$1:$B$6523,2)</f>
        <v>33</v>
      </c>
      <c r="F52" s="11">
        <f t="shared" si="0"/>
        <v>1.5151515151515151</v>
      </c>
    </row>
    <row r="53" spans="1:6" ht="18">
      <c r="A53" s="9">
        <v>36727</v>
      </c>
      <c r="B53" s="15">
        <v>4</v>
      </c>
      <c r="C53" s="15" t="s">
        <v>8</v>
      </c>
      <c r="D53" s="16">
        <f>B53*VLOOKUP(C53,TiposPapel!$A$2:$B$20,2,FALSE)</f>
        <v>50</v>
      </c>
      <c r="E53" s="11">
        <f>VLOOKUP(A53,'relación de personal'!$A$1:$B$6523,2)</f>
        <v>34</v>
      </c>
      <c r="F53" s="11">
        <f t="shared" si="0"/>
        <v>1.4705882352941178</v>
      </c>
    </row>
    <row r="54" spans="1:6" ht="18">
      <c r="A54" s="9">
        <v>36727</v>
      </c>
      <c r="B54" s="15">
        <v>1</v>
      </c>
      <c r="C54" s="15" t="s">
        <v>11</v>
      </c>
      <c r="D54" s="16">
        <f>B54*VLOOKUP(C54,TiposPapel!$A$2:$B$20,2,FALSE)</f>
        <v>25</v>
      </c>
      <c r="E54" s="11">
        <f>VLOOKUP(A54,'relación de personal'!$A$1:$B$6523,2)</f>
        <v>34</v>
      </c>
      <c r="F54" s="11">
        <f t="shared" si="0"/>
        <v>0.7352941176470589</v>
      </c>
    </row>
    <row r="55" spans="1:6" ht="18">
      <c r="A55" s="9">
        <v>36739</v>
      </c>
      <c r="B55" s="15">
        <v>1</v>
      </c>
      <c r="C55" s="15" t="s">
        <v>8</v>
      </c>
      <c r="D55" s="16">
        <f>B55*VLOOKUP(C55,TiposPapel!$A$2:$B$20,2,FALSE)</f>
        <v>12.5</v>
      </c>
      <c r="E55" s="11">
        <f>VLOOKUP(A55,'relación de personal'!$A$1:$B$6523,2)</f>
        <v>35</v>
      </c>
      <c r="F55" s="11">
        <f t="shared" si="0"/>
        <v>0.35714285714285715</v>
      </c>
    </row>
    <row r="56" spans="1:6" ht="18">
      <c r="A56" s="9">
        <v>36789</v>
      </c>
      <c r="B56" s="15">
        <v>5</v>
      </c>
      <c r="C56" s="15" t="s">
        <v>8</v>
      </c>
      <c r="D56" s="16">
        <f>B56*VLOOKUP(C56,TiposPapel!$A$2:$B$20,2,FALSE)</f>
        <v>62.5</v>
      </c>
      <c r="E56" s="11">
        <f>VLOOKUP(A56,'relación de personal'!$A$1:$B$6523,2)</f>
        <v>36</v>
      </c>
      <c r="F56" s="11">
        <f t="shared" si="0"/>
        <v>1.7361111111111112</v>
      </c>
    </row>
    <row r="57" spans="1:6" ht="18">
      <c r="A57" s="9">
        <v>36789</v>
      </c>
      <c r="B57" s="15">
        <v>2</v>
      </c>
      <c r="C57" s="15" t="s">
        <v>11</v>
      </c>
      <c r="D57" s="16">
        <f>B57*VLOOKUP(C57,TiposPapel!$A$2:$B$20,2,FALSE)</f>
        <v>50</v>
      </c>
      <c r="E57" s="11">
        <f>VLOOKUP(A57,'relación de personal'!$A$1:$B$6523,2)</f>
        <v>36</v>
      </c>
      <c r="F57" s="11">
        <f t="shared" si="0"/>
        <v>1.3888888888888888</v>
      </c>
    </row>
    <row r="58" spans="1:6" ht="18">
      <c r="A58" s="9">
        <v>36798</v>
      </c>
      <c r="B58" s="15">
        <v>2</v>
      </c>
      <c r="C58" s="15" t="s">
        <v>11</v>
      </c>
      <c r="D58" s="16">
        <f>B58*VLOOKUP(C58,TiposPapel!$A$2:$B$20,2,FALSE)</f>
        <v>50</v>
      </c>
      <c r="E58" s="11">
        <f>VLOOKUP(A58,'relación de personal'!$A$1:$B$6523,2)</f>
        <v>36</v>
      </c>
      <c r="F58" s="11">
        <f t="shared" si="0"/>
        <v>1.3888888888888888</v>
      </c>
    </row>
    <row r="59" spans="1:6" ht="18">
      <c r="A59" s="9">
        <v>36816</v>
      </c>
      <c r="B59" s="15">
        <v>2</v>
      </c>
      <c r="C59" s="15" t="s">
        <v>8</v>
      </c>
      <c r="D59" s="16">
        <f>B59*VLOOKUP(C59,TiposPapel!$A$2:$B$20,2,FALSE)</f>
        <v>25</v>
      </c>
      <c r="E59" s="11">
        <f>VLOOKUP(A59,'relación de personal'!$A$1:$B$6523,2)</f>
        <v>36</v>
      </c>
      <c r="F59" s="11">
        <f t="shared" si="0"/>
        <v>0.6944444444444444</v>
      </c>
    </row>
    <row r="60" spans="1:6" ht="18">
      <c r="A60" s="9">
        <v>36830</v>
      </c>
      <c r="B60" s="15">
        <v>4</v>
      </c>
      <c r="C60" s="15" t="s">
        <v>8</v>
      </c>
      <c r="D60" s="16">
        <f>B60*VLOOKUP(C60,TiposPapel!$A$2:$B$20,2,FALSE)</f>
        <v>50</v>
      </c>
      <c r="E60" s="11">
        <f>VLOOKUP(A60,'relación de personal'!$A$1:$B$6523,2)</f>
        <v>36</v>
      </c>
      <c r="F60" s="11">
        <f t="shared" si="0"/>
        <v>1.3888888888888888</v>
      </c>
    </row>
    <row r="61" spans="1:6" ht="18">
      <c r="A61" s="9">
        <v>36850</v>
      </c>
      <c r="B61" s="15">
        <v>4</v>
      </c>
      <c r="C61" s="15" t="s">
        <v>8</v>
      </c>
      <c r="D61" s="16">
        <f>B61*VLOOKUP(C61,TiposPapel!$A$2:$B$20,2,FALSE)</f>
        <v>50</v>
      </c>
      <c r="E61" s="11">
        <f>VLOOKUP(A61,'relación de personal'!$A$1:$B$6523,2)</f>
        <v>37</v>
      </c>
      <c r="F61" s="11">
        <f t="shared" si="0"/>
        <v>1.3513513513513513</v>
      </c>
    </row>
    <row r="62" spans="1:6" ht="18">
      <c r="A62" s="9">
        <v>36880</v>
      </c>
      <c r="B62" s="15">
        <v>4</v>
      </c>
      <c r="C62" s="15" t="s">
        <v>8</v>
      </c>
      <c r="D62" s="16">
        <f>B62*VLOOKUP(C62,TiposPapel!$A$2:$B$20,2,FALSE)</f>
        <v>50</v>
      </c>
      <c r="E62" s="11">
        <f>VLOOKUP(A62,'relación de personal'!$A$1:$B$6523,2)</f>
        <v>37</v>
      </c>
      <c r="F62" s="11">
        <f t="shared" si="0"/>
        <v>1.3513513513513513</v>
      </c>
    </row>
    <row r="63" spans="1:6" ht="18">
      <c r="A63" s="9">
        <v>36880</v>
      </c>
      <c r="B63" s="15">
        <v>2</v>
      </c>
      <c r="C63" s="15" t="s">
        <v>11</v>
      </c>
      <c r="D63" s="16">
        <f>B63*VLOOKUP(C63,TiposPapel!$A$2:$B$20,2,FALSE)</f>
        <v>50</v>
      </c>
      <c r="E63" s="11">
        <f>VLOOKUP(A63,'relación de personal'!$A$1:$B$6523,2)</f>
        <v>37</v>
      </c>
      <c r="F63" s="11">
        <f t="shared" si="0"/>
        <v>1.3513513513513513</v>
      </c>
    </row>
    <row r="64" spans="1:6" ht="18">
      <c r="A64" s="9">
        <v>36931</v>
      </c>
      <c r="B64" s="15">
        <v>1</v>
      </c>
      <c r="C64" s="15" t="s">
        <v>8</v>
      </c>
      <c r="D64" s="16">
        <f>B64*VLOOKUP(C64,TiposPapel!$A$2:$B$20,2,FALSE)</f>
        <v>12.5</v>
      </c>
      <c r="E64" s="11">
        <f>VLOOKUP(A64,'relación de personal'!$A$1:$B$6523,2)</f>
        <v>35</v>
      </c>
      <c r="F64" s="11">
        <f t="shared" si="0"/>
        <v>0.35714285714285715</v>
      </c>
    </row>
    <row r="65" spans="1:6" ht="18">
      <c r="A65" s="9">
        <v>36959</v>
      </c>
      <c r="B65" s="15">
        <v>4</v>
      </c>
      <c r="C65" s="15" t="s">
        <v>8</v>
      </c>
      <c r="D65" s="16">
        <f>B65*VLOOKUP(C65,TiposPapel!$A$2:$B$20,2,FALSE)</f>
        <v>50</v>
      </c>
      <c r="E65" s="11">
        <f>VLOOKUP(A65,'relación de personal'!$A$1:$B$6523,2)</f>
        <v>34</v>
      </c>
      <c r="F65" s="11">
        <f t="shared" si="0"/>
        <v>1.4705882352941178</v>
      </c>
    </row>
    <row r="66" spans="1:6" ht="18">
      <c r="A66" s="9">
        <v>36959</v>
      </c>
      <c r="B66" s="15">
        <v>3</v>
      </c>
      <c r="C66" s="15" t="s">
        <v>11</v>
      </c>
      <c r="D66" s="16">
        <f>B66*VLOOKUP(C66,TiposPapel!$A$2:$B$20,2,FALSE)</f>
        <v>75</v>
      </c>
      <c r="E66" s="11">
        <f>VLOOKUP(A66,'relación de personal'!$A$1:$B$6523,2)</f>
        <v>34</v>
      </c>
      <c r="F66" s="11">
        <f t="shared" si="0"/>
        <v>2.2058823529411766</v>
      </c>
    </row>
    <row r="67" spans="1:6" ht="18">
      <c r="A67" s="9">
        <v>36980</v>
      </c>
      <c r="B67" s="15">
        <v>2</v>
      </c>
      <c r="C67" s="15" t="s">
        <v>8</v>
      </c>
      <c r="D67" s="16">
        <f>B67*VLOOKUP(C67,TiposPapel!$A$2:$B$20,2,FALSE)</f>
        <v>25</v>
      </c>
      <c r="E67" s="11">
        <f>VLOOKUP(A67,'relación de personal'!$A$1:$B$6523,2)</f>
        <v>34</v>
      </c>
      <c r="F67" s="11">
        <f aca="true" t="shared" si="1" ref="F67:F130">+D67/E67</f>
        <v>0.7352941176470589</v>
      </c>
    </row>
    <row r="68" spans="1:6" ht="18">
      <c r="A68" s="9">
        <v>37011</v>
      </c>
      <c r="B68" s="15">
        <v>3</v>
      </c>
      <c r="C68" s="15" t="s">
        <v>8</v>
      </c>
      <c r="D68" s="16">
        <f>B68*VLOOKUP(C68,TiposPapel!$A$2:$B$20,2,FALSE)</f>
        <v>37.5</v>
      </c>
      <c r="E68" s="11">
        <f>VLOOKUP(A68,'relación de personal'!$A$1:$B$6523,2)</f>
        <v>34</v>
      </c>
      <c r="F68" s="11">
        <f t="shared" si="1"/>
        <v>1.1029411764705883</v>
      </c>
    </row>
    <row r="69" spans="1:6" ht="18">
      <c r="A69" s="9">
        <v>37011</v>
      </c>
      <c r="B69" s="15">
        <v>3</v>
      </c>
      <c r="C69" s="15" t="s">
        <v>11</v>
      </c>
      <c r="D69" s="16">
        <f>B69*VLOOKUP(C69,TiposPapel!$A$2:$B$20,2,FALSE)</f>
        <v>75</v>
      </c>
      <c r="E69" s="11">
        <f>VLOOKUP(A69,'relación de personal'!$A$1:$B$6523,2)</f>
        <v>34</v>
      </c>
      <c r="F69" s="11">
        <f t="shared" si="1"/>
        <v>2.2058823529411766</v>
      </c>
    </row>
    <row r="70" spans="1:6" ht="18">
      <c r="A70" s="9">
        <v>37011</v>
      </c>
      <c r="B70" s="15">
        <v>3</v>
      </c>
      <c r="C70" s="15" t="s">
        <v>8</v>
      </c>
      <c r="D70" s="16">
        <f>B70*VLOOKUP(C70,TiposPapel!$A$2:$B$20,2,FALSE)</f>
        <v>37.5</v>
      </c>
      <c r="E70" s="11">
        <f>VLOOKUP(A70,'relación de personal'!$A$1:$B$6523,2)</f>
        <v>34</v>
      </c>
      <c r="F70" s="11">
        <f t="shared" si="1"/>
        <v>1.1029411764705883</v>
      </c>
    </row>
    <row r="71" spans="1:6" ht="18">
      <c r="A71" s="9">
        <v>37042</v>
      </c>
      <c r="B71" s="15">
        <v>4</v>
      </c>
      <c r="C71" s="15" t="s">
        <v>8</v>
      </c>
      <c r="D71" s="16">
        <f>B71*VLOOKUP(C71,TiposPapel!$A$2:$B$20,2,FALSE)</f>
        <v>50</v>
      </c>
      <c r="E71" s="11">
        <f>VLOOKUP(A71,'relación de personal'!$A$1:$B$6523,2)</f>
        <v>33</v>
      </c>
      <c r="F71" s="11">
        <f t="shared" si="1"/>
        <v>1.5151515151515151</v>
      </c>
    </row>
    <row r="72" spans="1:6" ht="18">
      <c r="A72" s="9">
        <v>37063</v>
      </c>
      <c r="B72" s="15">
        <v>3</v>
      </c>
      <c r="C72" s="15" t="s">
        <v>8</v>
      </c>
      <c r="D72" s="16">
        <f>B72*VLOOKUP(C72,TiposPapel!$A$2:$B$20,2,FALSE)</f>
        <v>37.5</v>
      </c>
      <c r="E72" s="11">
        <f>VLOOKUP(A72,'relación de personal'!$A$1:$B$6523,2)</f>
        <v>33</v>
      </c>
      <c r="F72" s="11">
        <f t="shared" si="1"/>
        <v>1.1363636363636365</v>
      </c>
    </row>
    <row r="73" spans="1:6" ht="18">
      <c r="A73" s="9">
        <v>37063</v>
      </c>
      <c r="B73" s="15">
        <v>4</v>
      </c>
      <c r="C73" s="15" t="s">
        <v>8</v>
      </c>
      <c r="D73" s="16">
        <f>B73*VLOOKUP(C73,TiposPapel!$A$2:$B$20,2,FALSE)</f>
        <v>50</v>
      </c>
      <c r="E73" s="11">
        <f>VLOOKUP(A73,'relación de personal'!$A$1:$B$6523,2)</f>
        <v>33</v>
      </c>
      <c r="F73" s="11">
        <f t="shared" si="1"/>
        <v>1.5151515151515151</v>
      </c>
    </row>
    <row r="74" spans="1:6" ht="18">
      <c r="A74" s="9">
        <v>37098</v>
      </c>
      <c r="B74" s="15">
        <v>2</v>
      </c>
      <c r="C74" s="15" t="s">
        <v>8</v>
      </c>
      <c r="D74" s="16">
        <f>B74*VLOOKUP(C74,TiposPapel!$A$2:$B$20,2,FALSE)</f>
        <v>25</v>
      </c>
      <c r="E74" s="11">
        <f>VLOOKUP(A74,'relación de personal'!$A$1:$B$6523,2)</f>
        <v>33</v>
      </c>
      <c r="F74" s="11">
        <f t="shared" si="1"/>
        <v>0.7575757575757576</v>
      </c>
    </row>
    <row r="75" spans="1:6" ht="18">
      <c r="A75" s="9">
        <v>37098</v>
      </c>
      <c r="B75" s="15">
        <v>2</v>
      </c>
      <c r="C75" s="15" t="s">
        <v>11</v>
      </c>
      <c r="D75" s="16">
        <f>B75*VLOOKUP(C75,TiposPapel!$A$2:$B$20,2,FALSE)</f>
        <v>50</v>
      </c>
      <c r="E75" s="11">
        <f>VLOOKUP(A75,'relación de personal'!$A$1:$B$6523,2)</f>
        <v>33</v>
      </c>
      <c r="F75" s="11">
        <f t="shared" si="1"/>
        <v>1.5151515151515151</v>
      </c>
    </row>
    <row r="76" spans="1:6" ht="18">
      <c r="A76" s="9">
        <v>37162</v>
      </c>
      <c r="B76" s="15">
        <v>3</v>
      </c>
      <c r="C76" s="15" t="s">
        <v>8</v>
      </c>
      <c r="D76" s="16">
        <f>B76*VLOOKUP(C76,TiposPapel!$A$2:$B$20,2,FALSE)</f>
        <v>37.5</v>
      </c>
      <c r="E76" s="11">
        <f>VLOOKUP(A76,'relación de personal'!$A$1:$B$6523,2)</f>
        <v>34</v>
      </c>
      <c r="F76" s="11">
        <f t="shared" si="1"/>
        <v>1.1029411764705883</v>
      </c>
    </row>
    <row r="77" spans="1:6" ht="18">
      <c r="A77" s="9">
        <v>37168</v>
      </c>
      <c r="B77" s="15">
        <v>2</v>
      </c>
      <c r="C77" s="15" t="s">
        <v>11</v>
      </c>
      <c r="D77" s="16">
        <f>B77*VLOOKUP(C77,TiposPapel!$A$2:$B$20,2,FALSE)</f>
        <v>50</v>
      </c>
      <c r="E77" s="11">
        <f>VLOOKUP(A77,'relación de personal'!$A$1:$B$6523,2)</f>
        <v>34</v>
      </c>
      <c r="F77" s="11">
        <f t="shared" si="1"/>
        <v>1.4705882352941178</v>
      </c>
    </row>
    <row r="78" spans="1:6" ht="18">
      <c r="A78" s="9">
        <v>37173</v>
      </c>
      <c r="B78" s="15">
        <v>4</v>
      </c>
      <c r="C78" s="15" t="s">
        <v>8</v>
      </c>
      <c r="D78" s="16">
        <f>B78*VLOOKUP(C78,TiposPapel!$A$2:$B$20,2,FALSE)</f>
        <v>50</v>
      </c>
      <c r="E78" s="11">
        <f>VLOOKUP(A78,'relación de personal'!$A$1:$B$6523,2)</f>
        <v>34</v>
      </c>
      <c r="F78" s="11">
        <f t="shared" si="1"/>
        <v>1.4705882352941178</v>
      </c>
    </row>
    <row r="79" spans="1:6" ht="18">
      <c r="A79" s="9">
        <v>37186</v>
      </c>
      <c r="B79" s="15">
        <v>5</v>
      </c>
      <c r="C79" s="15" t="s">
        <v>8</v>
      </c>
      <c r="D79" s="16">
        <f>B79*VLOOKUP(C79,TiposPapel!$A$2:$B$20,2,FALSE)</f>
        <v>62.5</v>
      </c>
      <c r="E79" s="11">
        <f>VLOOKUP(A79,'relación de personal'!$A$1:$B$6523,2)</f>
        <v>34</v>
      </c>
      <c r="F79" s="11">
        <f t="shared" si="1"/>
        <v>1.838235294117647</v>
      </c>
    </row>
    <row r="80" spans="1:6" ht="18">
      <c r="A80" s="9">
        <v>37188</v>
      </c>
      <c r="B80" s="15">
        <v>4</v>
      </c>
      <c r="C80" s="15" t="s">
        <v>11</v>
      </c>
      <c r="D80" s="16">
        <f>B80*VLOOKUP(C80,TiposPapel!$A$2:$B$20,2,FALSE)</f>
        <v>100</v>
      </c>
      <c r="E80" s="11">
        <f>VLOOKUP(A80,'relación de personal'!$A$1:$B$6523,2)</f>
        <v>34</v>
      </c>
      <c r="F80" s="11">
        <f t="shared" si="1"/>
        <v>2.9411764705882355</v>
      </c>
    </row>
    <row r="81" spans="1:6" ht="18">
      <c r="A81" s="9">
        <v>37225</v>
      </c>
      <c r="B81" s="15">
        <v>5</v>
      </c>
      <c r="C81" s="15" t="s">
        <v>8</v>
      </c>
      <c r="D81" s="16">
        <f>B81*VLOOKUP(C81,TiposPapel!$A$2:$B$20,2,FALSE)</f>
        <v>62.5</v>
      </c>
      <c r="E81" s="11">
        <f>VLOOKUP(A81,'relación de personal'!$A$1:$B$6523,2)</f>
        <v>35</v>
      </c>
      <c r="F81" s="11">
        <f t="shared" si="1"/>
        <v>1.7857142857142858</v>
      </c>
    </row>
    <row r="82" spans="1:6" ht="18">
      <c r="A82" s="9">
        <v>37225</v>
      </c>
      <c r="B82" s="15">
        <v>5</v>
      </c>
      <c r="C82" s="15" t="s">
        <v>8</v>
      </c>
      <c r="D82" s="16">
        <f>B82*VLOOKUP(C82,TiposPapel!$A$2:$B$20,2,FALSE)</f>
        <v>62.5</v>
      </c>
      <c r="E82" s="11">
        <f>VLOOKUP(A82,'relación de personal'!$A$1:$B$6523,2)</f>
        <v>35</v>
      </c>
      <c r="F82" s="11">
        <f t="shared" si="1"/>
        <v>1.7857142857142858</v>
      </c>
    </row>
    <row r="83" spans="1:6" ht="18">
      <c r="A83" s="9">
        <v>37294</v>
      </c>
      <c r="B83" s="15">
        <v>3</v>
      </c>
      <c r="C83" s="15" t="s">
        <v>8</v>
      </c>
      <c r="D83" s="16">
        <f>B83*VLOOKUP(C83,TiposPapel!$A$2:$B$20,2,FALSE)</f>
        <v>37.5</v>
      </c>
      <c r="E83" s="11">
        <f>VLOOKUP(A83,'relación de personal'!$A$1:$B$6523,2)</f>
        <v>35</v>
      </c>
      <c r="F83" s="11">
        <f t="shared" si="1"/>
        <v>1.0714285714285714</v>
      </c>
    </row>
    <row r="84" spans="1:6" ht="18">
      <c r="A84" s="9">
        <v>37294</v>
      </c>
      <c r="B84" s="15">
        <v>4</v>
      </c>
      <c r="C84" s="15" t="s">
        <v>11</v>
      </c>
      <c r="D84" s="16">
        <f>B84*VLOOKUP(C84,TiposPapel!$A$2:$B$20,2,FALSE)</f>
        <v>100</v>
      </c>
      <c r="E84" s="11">
        <f>VLOOKUP(A84,'relación de personal'!$A$1:$B$6523,2)</f>
        <v>35</v>
      </c>
      <c r="F84" s="11">
        <f t="shared" si="1"/>
        <v>2.857142857142857</v>
      </c>
    </row>
    <row r="85" spans="1:6" ht="18">
      <c r="A85" s="9">
        <v>37294</v>
      </c>
      <c r="B85" s="15">
        <v>5</v>
      </c>
      <c r="C85" s="15" t="s">
        <v>8</v>
      </c>
      <c r="D85" s="16">
        <f>B85*VLOOKUP(C85,TiposPapel!$A$2:$B$20,2,FALSE)</f>
        <v>62.5</v>
      </c>
      <c r="E85" s="11">
        <f>VLOOKUP(A85,'relación de personal'!$A$1:$B$6523,2)</f>
        <v>35</v>
      </c>
      <c r="F85" s="11">
        <f t="shared" si="1"/>
        <v>1.7857142857142858</v>
      </c>
    </row>
    <row r="86" spans="1:6" ht="18">
      <c r="A86" s="9">
        <v>37370</v>
      </c>
      <c r="B86" s="15">
        <v>1</v>
      </c>
      <c r="C86" s="15" t="s">
        <v>8</v>
      </c>
      <c r="D86" s="16">
        <f>B86*VLOOKUP(C86,TiposPapel!$A$2:$B$20,2,FALSE)</f>
        <v>12.5</v>
      </c>
      <c r="E86" s="11">
        <f>VLOOKUP(A86,'relación de personal'!$A$1:$B$6523,2)</f>
        <v>36</v>
      </c>
      <c r="F86" s="11">
        <f t="shared" si="1"/>
        <v>0.3472222222222222</v>
      </c>
    </row>
    <row r="87" spans="1:6" ht="18">
      <c r="A87" s="9">
        <v>37370</v>
      </c>
      <c r="B87" s="15">
        <v>1</v>
      </c>
      <c r="C87" s="15" t="s">
        <v>8</v>
      </c>
      <c r="D87" s="16">
        <f>B87*VLOOKUP(C87,TiposPapel!$A$2:$B$20,2,FALSE)</f>
        <v>12.5</v>
      </c>
      <c r="E87" s="11">
        <f>VLOOKUP(A87,'relación de personal'!$A$1:$B$6523,2)</f>
        <v>36</v>
      </c>
      <c r="F87" s="11">
        <f t="shared" si="1"/>
        <v>0.3472222222222222</v>
      </c>
    </row>
    <row r="88" spans="1:6" ht="18">
      <c r="A88" s="9">
        <v>37391</v>
      </c>
      <c r="B88" s="15">
        <v>3</v>
      </c>
      <c r="C88" s="15" t="s">
        <v>8</v>
      </c>
      <c r="D88" s="16">
        <f>B88*VLOOKUP(C88,TiposPapel!$A$2:$B$20,2,FALSE)</f>
        <v>37.5</v>
      </c>
      <c r="E88" s="11">
        <f>VLOOKUP(A88,'relación de personal'!$A$1:$B$6523,2)</f>
        <v>36</v>
      </c>
      <c r="F88" s="11">
        <f t="shared" si="1"/>
        <v>1.0416666666666667</v>
      </c>
    </row>
    <row r="89" spans="1:6" ht="18">
      <c r="A89" s="9">
        <v>37391</v>
      </c>
      <c r="B89" s="15">
        <v>3</v>
      </c>
      <c r="C89" s="15" t="s">
        <v>8</v>
      </c>
      <c r="D89" s="16">
        <f>B89*VLOOKUP(C89,TiposPapel!$A$2:$B$20,2,FALSE)</f>
        <v>37.5</v>
      </c>
      <c r="E89" s="11">
        <f>VLOOKUP(A89,'relación de personal'!$A$1:$B$6523,2)</f>
        <v>36</v>
      </c>
      <c r="F89" s="11">
        <f t="shared" si="1"/>
        <v>1.0416666666666667</v>
      </c>
    </row>
    <row r="90" spans="1:6" ht="18">
      <c r="A90" s="9">
        <v>37417</v>
      </c>
      <c r="B90" s="15">
        <v>2</v>
      </c>
      <c r="C90" s="15" t="s">
        <v>8</v>
      </c>
      <c r="D90" s="16">
        <f>B90*VLOOKUP(C90,TiposPapel!$A$2:$B$20,2,FALSE)</f>
        <v>25</v>
      </c>
      <c r="E90" s="11">
        <f>VLOOKUP(A90,'relación de personal'!$A$1:$B$6523,2)</f>
        <v>38</v>
      </c>
      <c r="F90" s="11">
        <f t="shared" si="1"/>
        <v>0.6578947368421053</v>
      </c>
    </row>
    <row r="91" spans="1:6" ht="18">
      <c r="A91" s="9">
        <v>37417</v>
      </c>
      <c r="B91" s="15">
        <v>2</v>
      </c>
      <c r="C91" s="15" t="s">
        <v>8</v>
      </c>
      <c r="D91" s="16">
        <f>B91*VLOOKUP(C91,TiposPapel!$A$2:$B$20,2,FALSE)</f>
        <v>25</v>
      </c>
      <c r="E91" s="11">
        <f>VLOOKUP(A91,'relación de personal'!$A$1:$B$6523,2)</f>
        <v>38</v>
      </c>
      <c r="F91" s="11">
        <f t="shared" si="1"/>
        <v>0.6578947368421053</v>
      </c>
    </row>
    <row r="92" spans="1:6" ht="18">
      <c r="A92" s="9">
        <v>37421</v>
      </c>
      <c r="B92" s="15">
        <v>3</v>
      </c>
      <c r="C92" s="15" t="s">
        <v>11</v>
      </c>
      <c r="D92" s="16">
        <f>B92*VLOOKUP(C92,TiposPapel!$A$2:$B$20,2,FALSE)</f>
        <v>75</v>
      </c>
      <c r="E92" s="11">
        <f>VLOOKUP(A92,'relación de personal'!$A$1:$B$6523,2)</f>
        <v>39</v>
      </c>
      <c r="F92" s="11">
        <f t="shared" si="1"/>
        <v>1.9230769230769231</v>
      </c>
    </row>
    <row r="93" spans="1:6" ht="18">
      <c r="A93" s="9">
        <v>37440</v>
      </c>
      <c r="B93" s="15">
        <v>4</v>
      </c>
      <c r="C93" s="15" t="s">
        <v>8</v>
      </c>
      <c r="D93" s="16">
        <f>B93*VLOOKUP(C93,TiposPapel!$A$2:$B$20,2,FALSE)</f>
        <v>50</v>
      </c>
      <c r="E93" s="11">
        <f>VLOOKUP(A93,'relación de personal'!$A$1:$B$6523,2)</f>
        <v>40</v>
      </c>
      <c r="F93" s="11">
        <f t="shared" si="1"/>
        <v>1.25</v>
      </c>
    </row>
    <row r="94" spans="1:6" ht="18">
      <c r="A94" s="9">
        <v>37454</v>
      </c>
      <c r="B94" s="15">
        <v>2</v>
      </c>
      <c r="C94" s="15" t="s">
        <v>8</v>
      </c>
      <c r="D94" s="16">
        <f>B94*VLOOKUP(C94,TiposPapel!$A$2:$B$20,2,FALSE)</f>
        <v>25</v>
      </c>
      <c r="E94" s="11">
        <f>VLOOKUP(A94,'relación de personal'!$A$1:$B$6523,2)</f>
        <v>41</v>
      </c>
      <c r="F94" s="11">
        <f t="shared" si="1"/>
        <v>0.6097560975609756</v>
      </c>
    </row>
    <row r="95" spans="1:6" ht="18">
      <c r="A95" s="9">
        <v>37454</v>
      </c>
      <c r="B95" s="15">
        <v>3</v>
      </c>
      <c r="C95" s="15" t="s">
        <v>11</v>
      </c>
      <c r="D95" s="16">
        <f>B95*VLOOKUP(C95,TiposPapel!$A$2:$B$20,2,FALSE)</f>
        <v>75</v>
      </c>
      <c r="E95" s="11">
        <f>VLOOKUP(A95,'relación de personal'!$A$1:$B$6523,2)</f>
        <v>41</v>
      </c>
      <c r="F95" s="11">
        <f t="shared" si="1"/>
        <v>1.829268292682927</v>
      </c>
    </row>
    <row r="96" spans="1:6" ht="18">
      <c r="A96" s="9">
        <v>37454</v>
      </c>
      <c r="B96" s="15">
        <v>2</v>
      </c>
      <c r="C96" s="15" t="s">
        <v>8</v>
      </c>
      <c r="D96" s="16">
        <f>B96*VLOOKUP(C96,TiposPapel!$A$2:$B$20,2,FALSE)</f>
        <v>25</v>
      </c>
      <c r="E96" s="11">
        <f>VLOOKUP(A96,'relación de personal'!$A$1:$B$6523,2)</f>
        <v>41</v>
      </c>
      <c r="F96" s="11">
        <f t="shared" si="1"/>
        <v>0.6097560975609756</v>
      </c>
    </row>
    <row r="97" spans="1:6" ht="18">
      <c r="A97" s="9">
        <v>37505</v>
      </c>
      <c r="B97" s="15">
        <v>2</v>
      </c>
      <c r="C97" s="15" t="s">
        <v>8</v>
      </c>
      <c r="D97" s="16">
        <f>B97*VLOOKUP(C97,TiposPapel!$A$2:$B$20,2,FALSE)</f>
        <v>25</v>
      </c>
      <c r="E97" s="11">
        <f>VLOOKUP(A97,'relación de personal'!$A$1:$B$6523,2)</f>
        <v>42</v>
      </c>
      <c r="F97" s="11">
        <f t="shared" si="1"/>
        <v>0.5952380952380952</v>
      </c>
    </row>
    <row r="98" spans="1:6" ht="18">
      <c r="A98" s="9">
        <v>37505</v>
      </c>
      <c r="B98" s="15">
        <v>2</v>
      </c>
      <c r="C98" s="15" t="s">
        <v>8</v>
      </c>
      <c r="D98" s="16">
        <f>B98*VLOOKUP(C98,TiposPapel!$A$2:$B$20,2,FALSE)</f>
        <v>25</v>
      </c>
      <c r="E98" s="11">
        <f>VLOOKUP(A98,'relación de personal'!$A$1:$B$6523,2)</f>
        <v>42</v>
      </c>
      <c r="F98" s="11">
        <f t="shared" si="1"/>
        <v>0.5952380952380952</v>
      </c>
    </row>
    <row r="99" spans="1:6" ht="18">
      <c r="A99" s="9">
        <v>37511</v>
      </c>
      <c r="B99" s="15">
        <v>2</v>
      </c>
      <c r="C99" s="15" t="s">
        <v>8</v>
      </c>
      <c r="D99" s="16">
        <f>B99*VLOOKUP(C99,TiposPapel!$A$2:$B$20,2,FALSE)</f>
        <v>25</v>
      </c>
      <c r="E99" s="11">
        <f>VLOOKUP(A99,'relación de personal'!$A$1:$B$6523,2)</f>
        <v>42</v>
      </c>
      <c r="F99" s="11">
        <f t="shared" si="1"/>
        <v>0.5952380952380952</v>
      </c>
    </row>
    <row r="100" spans="1:6" ht="18">
      <c r="A100" s="9">
        <v>37511</v>
      </c>
      <c r="B100" s="15">
        <v>2</v>
      </c>
      <c r="C100" s="15" t="s">
        <v>8</v>
      </c>
      <c r="D100" s="16">
        <f>B100*VLOOKUP(C100,TiposPapel!$A$2:$B$20,2,FALSE)</f>
        <v>25</v>
      </c>
      <c r="E100" s="11">
        <f>VLOOKUP(A100,'relación de personal'!$A$1:$B$6523,2)</f>
        <v>42</v>
      </c>
      <c r="F100" s="11">
        <f t="shared" si="1"/>
        <v>0.5952380952380952</v>
      </c>
    </row>
    <row r="101" spans="1:6" ht="18">
      <c r="A101" s="9">
        <v>37530</v>
      </c>
      <c r="B101" s="15">
        <v>2</v>
      </c>
      <c r="C101" s="15" t="s">
        <v>11</v>
      </c>
      <c r="D101" s="16">
        <f>B101*VLOOKUP(C101,TiposPapel!$A$2:$B$20,2,FALSE)</f>
        <v>50</v>
      </c>
      <c r="E101" s="11">
        <f>VLOOKUP(A101,'relación de personal'!$A$1:$B$6523,2)</f>
        <v>40</v>
      </c>
      <c r="F101" s="11">
        <f t="shared" si="1"/>
        <v>1.25</v>
      </c>
    </row>
    <row r="102" spans="1:6" ht="18">
      <c r="A102" s="9">
        <v>37530</v>
      </c>
      <c r="B102" s="15">
        <v>2</v>
      </c>
      <c r="C102" s="15" t="s">
        <v>11</v>
      </c>
      <c r="D102" s="16">
        <f>B102*VLOOKUP(C102,TiposPapel!$A$2:$B$20,2,FALSE)</f>
        <v>50</v>
      </c>
      <c r="E102" s="11">
        <f>VLOOKUP(A102,'relación de personal'!$A$1:$B$6523,2)</f>
        <v>40</v>
      </c>
      <c r="F102" s="11">
        <f t="shared" si="1"/>
        <v>1.25</v>
      </c>
    </row>
    <row r="103" spans="1:6" ht="18">
      <c r="A103" s="9">
        <v>37546</v>
      </c>
      <c r="B103" s="15">
        <v>5</v>
      </c>
      <c r="C103" s="15" t="s">
        <v>8</v>
      </c>
      <c r="D103" s="16">
        <f>B103*VLOOKUP(C103,TiposPapel!$A$2:$B$20,2,FALSE)</f>
        <v>62.5</v>
      </c>
      <c r="E103" s="11">
        <f>VLOOKUP(A103,'relación de personal'!$A$1:$B$6523,2)</f>
        <v>40</v>
      </c>
      <c r="F103" s="11">
        <f t="shared" si="1"/>
        <v>1.5625</v>
      </c>
    </row>
    <row r="104" spans="1:6" ht="18">
      <c r="A104" s="9">
        <v>37559</v>
      </c>
      <c r="B104" s="15">
        <v>3</v>
      </c>
      <c r="C104" s="15" t="s">
        <v>11</v>
      </c>
      <c r="D104" s="16">
        <f>B104*VLOOKUP(C104,TiposPapel!$A$2:$B$20,2,FALSE)</f>
        <v>75</v>
      </c>
      <c r="E104" s="11">
        <f>VLOOKUP(A104,'relación de personal'!$A$1:$B$6523,2)</f>
        <v>38</v>
      </c>
      <c r="F104" s="11">
        <f t="shared" si="1"/>
        <v>1.9736842105263157</v>
      </c>
    </row>
    <row r="105" spans="1:6" ht="18">
      <c r="A105" s="9">
        <v>37559</v>
      </c>
      <c r="B105" s="15">
        <v>3</v>
      </c>
      <c r="C105" s="15" t="s">
        <v>8</v>
      </c>
      <c r="D105" s="16">
        <f>B105*VLOOKUP(C105,TiposPapel!$A$2:$B$20,2,FALSE)</f>
        <v>37.5</v>
      </c>
      <c r="E105" s="11">
        <f>VLOOKUP(A105,'relación de personal'!$A$1:$B$6523,2)</f>
        <v>38</v>
      </c>
      <c r="F105" s="11">
        <f t="shared" si="1"/>
        <v>0.9868421052631579</v>
      </c>
    </row>
    <row r="106" spans="1:6" ht="18">
      <c r="A106" s="9">
        <v>37600</v>
      </c>
      <c r="B106" s="15">
        <v>5</v>
      </c>
      <c r="C106" s="15" t="s">
        <v>8</v>
      </c>
      <c r="D106" s="16">
        <f>B106*VLOOKUP(C106,TiposPapel!$A$2:$B$20,2,FALSE)</f>
        <v>62.5</v>
      </c>
      <c r="E106" s="11">
        <f>VLOOKUP(A106,'relación de personal'!$A$1:$B$6523,2)</f>
        <v>37</v>
      </c>
      <c r="F106" s="11">
        <f t="shared" si="1"/>
        <v>1.6891891891891893</v>
      </c>
    </row>
    <row r="107" spans="1:6" ht="18">
      <c r="A107" s="9">
        <v>37600</v>
      </c>
      <c r="B107" s="15">
        <v>5</v>
      </c>
      <c r="C107" s="15" t="s">
        <v>11</v>
      </c>
      <c r="D107" s="16">
        <f>B107*VLOOKUP(C107,TiposPapel!$A$2:$B$20,2,FALSE)</f>
        <v>125</v>
      </c>
      <c r="E107" s="11">
        <f>VLOOKUP(A107,'relación de personal'!$A$1:$B$6523,2)</f>
        <v>37</v>
      </c>
      <c r="F107" s="11">
        <f t="shared" si="1"/>
        <v>3.3783783783783785</v>
      </c>
    </row>
    <row r="108" spans="1:6" ht="18">
      <c r="A108" s="9">
        <v>37642</v>
      </c>
      <c r="B108" s="15">
        <v>3</v>
      </c>
      <c r="C108" s="15" t="s">
        <v>8</v>
      </c>
      <c r="D108" s="16">
        <f>B108*VLOOKUP(C108,TiposPapel!$A$2:$B$20,2,FALSE)</f>
        <v>37.5</v>
      </c>
      <c r="E108" s="11">
        <f>VLOOKUP(A108,'relación de personal'!$A$1:$B$6523,2)</f>
        <v>34</v>
      </c>
      <c r="F108" s="11">
        <f t="shared" si="1"/>
        <v>1.1029411764705883</v>
      </c>
    </row>
    <row r="109" spans="1:6" ht="18">
      <c r="A109" s="9">
        <v>37642</v>
      </c>
      <c r="B109" s="15">
        <v>3</v>
      </c>
      <c r="C109" s="15" t="s">
        <v>11</v>
      </c>
      <c r="D109" s="16">
        <f>B109*VLOOKUP(C109,TiposPapel!$A$2:$B$20,2,FALSE)</f>
        <v>75</v>
      </c>
      <c r="E109" s="11">
        <f>VLOOKUP(A109,'relación de personal'!$A$1:$B$6523,2)</f>
        <v>34</v>
      </c>
      <c r="F109" s="11">
        <f t="shared" si="1"/>
        <v>2.2058823529411766</v>
      </c>
    </row>
    <row r="110" spans="1:6" ht="18">
      <c r="A110" s="9">
        <v>37642</v>
      </c>
      <c r="B110" s="15">
        <v>3</v>
      </c>
      <c r="C110" s="15" t="s">
        <v>8</v>
      </c>
      <c r="D110" s="16">
        <f>B110*VLOOKUP(C110,TiposPapel!$A$2:$B$20,2,FALSE)</f>
        <v>37.5</v>
      </c>
      <c r="E110" s="11">
        <f>VLOOKUP(A110,'relación de personal'!$A$1:$B$6523,2)</f>
        <v>34</v>
      </c>
      <c r="F110" s="11">
        <f t="shared" si="1"/>
        <v>1.1029411764705883</v>
      </c>
    </row>
    <row r="111" spans="1:6" ht="18">
      <c r="A111" s="9">
        <v>37672</v>
      </c>
      <c r="B111" s="15">
        <v>1</v>
      </c>
      <c r="C111" s="15" t="s">
        <v>8</v>
      </c>
      <c r="D111" s="16">
        <f>B111*VLOOKUP(C111,TiposPapel!$A$2:$B$20,2,FALSE)</f>
        <v>12.5</v>
      </c>
      <c r="E111" s="11">
        <f>VLOOKUP(A111,'relación de personal'!$A$1:$B$6523,2)</f>
        <v>35</v>
      </c>
      <c r="F111" s="11">
        <f t="shared" si="1"/>
        <v>0.35714285714285715</v>
      </c>
    </row>
    <row r="112" spans="1:6" ht="18">
      <c r="A112" s="9">
        <v>37672</v>
      </c>
      <c r="B112" s="15">
        <v>1</v>
      </c>
      <c r="C112" s="15" t="s">
        <v>8</v>
      </c>
      <c r="D112" s="16">
        <f>B112*VLOOKUP(C112,TiposPapel!$A$2:$B$20,2,FALSE)</f>
        <v>12.5</v>
      </c>
      <c r="E112" s="11">
        <f>VLOOKUP(A112,'relación de personal'!$A$1:$B$6523,2)</f>
        <v>35</v>
      </c>
      <c r="F112" s="11">
        <f t="shared" si="1"/>
        <v>0.35714285714285715</v>
      </c>
    </row>
    <row r="113" spans="1:6" ht="18">
      <c r="A113" s="9">
        <v>37680</v>
      </c>
      <c r="B113" s="15">
        <v>3</v>
      </c>
      <c r="C113" s="15" t="s">
        <v>8</v>
      </c>
      <c r="D113" s="16">
        <f>B113*VLOOKUP(C113,TiposPapel!$A$2:$B$20,2,FALSE)</f>
        <v>37.5</v>
      </c>
      <c r="E113" s="11">
        <f>VLOOKUP(A113,'relación de personal'!$A$1:$B$6523,2)</f>
        <v>36</v>
      </c>
      <c r="F113" s="11">
        <f t="shared" si="1"/>
        <v>1.0416666666666667</v>
      </c>
    </row>
    <row r="114" spans="1:6" ht="18">
      <c r="A114" s="9">
        <v>37680</v>
      </c>
      <c r="B114" s="15">
        <v>1</v>
      </c>
      <c r="C114" s="15" t="s">
        <v>11</v>
      </c>
      <c r="D114" s="16">
        <f>B114*VLOOKUP(C114,TiposPapel!$A$2:$B$20,2,FALSE)</f>
        <v>25</v>
      </c>
      <c r="E114" s="11">
        <f>VLOOKUP(A114,'relación de personal'!$A$1:$B$6523,2)</f>
        <v>36</v>
      </c>
      <c r="F114" s="11">
        <f t="shared" si="1"/>
        <v>0.6944444444444444</v>
      </c>
    </row>
    <row r="115" spans="1:6" ht="18">
      <c r="A115" s="9">
        <v>37680</v>
      </c>
      <c r="B115" s="15">
        <v>1</v>
      </c>
      <c r="C115" s="15" t="s">
        <v>8</v>
      </c>
      <c r="D115" s="16">
        <f>B115*VLOOKUP(C115,TiposPapel!$A$2:$B$20,2,FALSE)</f>
        <v>12.5</v>
      </c>
      <c r="E115" s="11">
        <f>VLOOKUP(A115,'relación de personal'!$A$1:$B$6523,2)</f>
        <v>36</v>
      </c>
      <c r="F115" s="11">
        <f t="shared" si="1"/>
        <v>0.3472222222222222</v>
      </c>
    </row>
    <row r="116" spans="1:6" ht="18">
      <c r="A116" s="9">
        <v>37705</v>
      </c>
      <c r="B116" s="15">
        <v>3</v>
      </c>
      <c r="C116" s="15" t="s">
        <v>8</v>
      </c>
      <c r="D116" s="16">
        <f>B116*VLOOKUP(C116,TiposPapel!$A$2:$B$20,2,FALSE)</f>
        <v>37.5</v>
      </c>
      <c r="E116" s="11">
        <f>VLOOKUP(A116,'relación de personal'!$A$1:$B$6523,2)</f>
        <v>37</v>
      </c>
      <c r="F116" s="11">
        <f t="shared" si="1"/>
        <v>1.0135135135135136</v>
      </c>
    </row>
    <row r="117" spans="1:6" ht="18">
      <c r="A117" s="9">
        <v>37719</v>
      </c>
      <c r="B117" s="15">
        <v>2</v>
      </c>
      <c r="C117" s="15" t="s">
        <v>8</v>
      </c>
      <c r="D117" s="16">
        <f>B117*VLOOKUP(C117,TiposPapel!$A$2:$B$20,2,FALSE)</f>
        <v>25</v>
      </c>
      <c r="E117" s="11">
        <f>VLOOKUP(A117,'relación de personal'!$A$1:$B$6523,2)</f>
        <v>37</v>
      </c>
      <c r="F117" s="11">
        <f t="shared" si="1"/>
        <v>0.6756756756756757</v>
      </c>
    </row>
    <row r="118" spans="1:6" ht="18">
      <c r="A118" s="9">
        <v>37719</v>
      </c>
      <c r="B118" s="15">
        <v>2</v>
      </c>
      <c r="C118" s="15" t="s">
        <v>11</v>
      </c>
      <c r="D118" s="16">
        <f>B118*VLOOKUP(C118,TiposPapel!$A$2:$B$20,2,FALSE)</f>
        <v>50</v>
      </c>
      <c r="E118" s="11">
        <f>VLOOKUP(A118,'relación de personal'!$A$1:$B$6523,2)</f>
        <v>37</v>
      </c>
      <c r="F118" s="11">
        <f t="shared" si="1"/>
        <v>1.3513513513513513</v>
      </c>
    </row>
    <row r="119" spans="1:6" ht="18">
      <c r="A119" s="9">
        <v>37719</v>
      </c>
      <c r="B119" s="15">
        <v>2</v>
      </c>
      <c r="C119" s="15" t="s">
        <v>8</v>
      </c>
      <c r="D119" s="16">
        <f>B119*VLOOKUP(C119,TiposPapel!$A$2:$B$20,2,FALSE)</f>
        <v>25</v>
      </c>
      <c r="E119" s="11">
        <f>VLOOKUP(A119,'relación de personal'!$A$1:$B$6523,2)</f>
        <v>37</v>
      </c>
      <c r="F119" s="11">
        <f t="shared" si="1"/>
        <v>0.6756756756756757</v>
      </c>
    </row>
    <row r="120" spans="1:6" ht="18">
      <c r="A120" s="9">
        <v>37748</v>
      </c>
      <c r="B120" s="15">
        <v>3</v>
      </c>
      <c r="C120" s="15" t="s">
        <v>8</v>
      </c>
      <c r="D120" s="16">
        <f>B120*VLOOKUP(C120,TiposPapel!$A$2:$B$20,2,FALSE)</f>
        <v>37.5</v>
      </c>
      <c r="E120" s="11">
        <f>VLOOKUP(A120,'relación de personal'!$A$1:$B$6523,2)</f>
        <v>34</v>
      </c>
      <c r="F120" s="11">
        <f t="shared" si="1"/>
        <v>1.1029411764705883</v>
      </c>
    </row>
    <row r="121" spans="1:6" ht="18">
      <c r="A121" s="9">
        <v>37748</v>
      </c>
      <c r="B121" s="15">
        <v>2</v>
      </c>
      <c r="C121" s="15" t="s">
        <v>11</v>
      </c>
      <c r="D121" s="16">
        <f>B121*VLOOKUP(C121,TiposPapel!$A$2:$B$20,2,FALSE)</f>
        <v>50</v>
      </c>
      <c r="E121" s="11">
        <f>VLOOKUP(A121,'relación de personal'!$A$1:$B$6523,2)</f>
        <v>34</v>
      </c>
      <c r="F121" s="11">
        <f t="shared" si="1"/>
        <v>1.4705882352941178</v>
      </c>
    </row>
    <row r="122" spans="1:6" ht="18">
      <c r="A122" s="9">
        <v>37748</v>
      </c>
      <c r="B122" s="15">
        <v>2</v>
      </c>
      <c r="C122" s="15" t="s">
        <v>8</v>
      </c>
      <c r="D122" s="16">
        <f>B122*VLOOKUP(C122,TiposPapel!$A$2:$B$20,2,FALSE)</f>
        <v>25</v>
      </c>
      <c r="E122" s="11">
        <f>VLOOKUP(A122,'relación de personal'!$A$1:$B$6523,2)</f>
        <v>34</v>
      </c>
      <c r="F122" s="11">
        <f t="shared" si="1"/>
        <v>0.7352941176470589</v>
      </c>
    </row>
    <row r="123" spans="1:6" ht="18">
      <c r="A123" s="9">
        <v>37763</v>
      </c>
      <c r="B123" s="15">
        <v>3</v>
      </c>
      <c r="C123" s="15" t="s">
        <v>8</v>
      </c>
      <c r="D123" s="16">
        <f>B123*VLOOKUP(C123,TiposPapel!$A$2:$B$20,2,FALSE)</f>
        <v>37.5</v>
      </c>
      <c r="E123" s="11">
        <f>VLOOKUP(A123,'relación de personal'!$A$1:$B$6523,2)</f>
        <v>33</v>
      </c>
      <c r="F123" s="11">
        <f t="shared" si="1"/>
        <v>1.1363636363636365</v>
      </c>
    </row>
    <row r="124" spans="1:6" ht="18">
      <c r="A124" s="9">
        <v>37763</v>
      </c>
      <c r="B124" s="15">
        <v>3</v>
      </c>
      <c r="C124" s="15" t="s">
        <v>11</v>
      </c>
      <c r="D124" s="16">
        <f>B124*VLOOKUP(C124,TiposPapel!$A$2:$B$20,2,FALSE)</f>
        <v>75</v>
      </c>
      <c r="E124" s="11">
        <f>VLOOKUP(A124,'relación de personal'!$A$1:$B$6523,2)</f>
        <v>33</v>
      </c>
      <c r="F124" s="11">
        <f t="shared" si="1"/>
        <v>2.272727272727273</v>
      </c>
    </row>
    <row r="125" spans="1:6" ht="18">
      <c r="A125" s="9">
        <v>37763</v>
      </c>
      <c r="B125" s="15">
        <v>3</v>
      </c>
      <c r="C125" s="15" t="s">
        <v>8</v>
      </c>
      <c r="D125" s="16">
        <f>B125*VLOOKUP(C125,TiposPapel!$A$2:$B$20,2,FALSE)</f>
        <v>37.5</v>
      </c>
      <c r="E125" s="11">
        <f>VLOOKUP(A125,'relación de personal'!$A$1:$B$6523,2)</f>
        <v>33</v>
      </c>
      <c r="F125" s="11">
        <f t="shared" si="1"/>
        <v>1.1363636363636365</v>
      </c>
    </row>
    <row r="126" spans="1:6" ht="18">
      <c r="A126" s="9">
        <v>37781</v>
      </c>
      <c r="B126" s="15">
        <v>2</v>
      </c>
      <c r="C126" s="15" t="s">
        <v>8</v>
      </c>
      <c r="D126" s="16">
        <f>B126*VLOOKUP(C126,TiposPapel!$A$2:$B$20,2,FALSE)</f>
        <v>25</v>
      </c>
      <c r="E126" s="11">
        <f>VLOOKUP(A126,'relación de personal'!$A$1:$B$6523,2)</f>
        <v>33</v>
      </c>
      <c r="F126" s="11">
        <f t="shared" si="1"/>
        <v>0.7575757575757576</v>
      </c>
    </row>
    <row r="127" spans="1:6" ht="18">
      <c r="A127" s="9">
        <v>37781</v>
      </c>
      <c r="B127" s="15">
        <v>2</v>
      </c>
      <c r="C127" s="15" t="s">
        <v>11</v>
      </c>
      <c r="D127" s="16">
        <f>B127*VLOOKUP(C127,TiposPapel!$A$2:$B$20,2,FALSE)</f>
        <v>50</v>
      </c>
      <c r="E127" s="11">
        <f>VLOOKUP(A127,'relación de personal'!$A$1:$B$6523,2)</f>
        <v>33</v>
      </c>
      <c r="F127" s="11">
        <f t="shared" si="1"/>
        <v>1.5151515151515151</v>
      </c>
    </row>
    <row r="128" spans="1:6" ht="18">
      <c r="A128" s="9">
        <v>37781</v>
      </c>
      <c r="B128" s="15">
        <v>2</v>
      </c>
      <c r="C128" s="15" t="s">
        <v>8</v>
      </c>
      <c r="D128" s="16">
        <f>B128*VLOOKUP(C128,TiposPapel!$A$2:$B$20,2,FALSE)</f>
        <v>25</v>
      </c>
      <c r="E128" s="11">
        <f>VLOOKUP(A128,'relación de personal'!$A$1:$B$6523,2)</f>
        <v>33</v>
      </c>
      <c r="F128" s="11">
        <f t="shared" si="1"/>
        <v>0.7575757575757576</v>
      </c>
    </row>
    <row r="129" spans="1:6" ht="18">
      <c r="A129" s="9">
        <v>37805</v>
      </c>
      <c r="B129" s="15">
        <v>3</v>
      </c>
      <c r="C129" s="15" t="s">
        <v>8</v>
      </c>
      <c r="D129" s="16">
        <f>B129*VLOOKUP(C129,TiposPapel!$A$2:$B$20,2,FALSE)</f>
        <v>37.5</v>
      </c>
      <c r="E129" s="11">
        <f>VLOOKUP(A129,'relación de personal'!$A$1:$B$6523,2)</f>
        <v>34</v>
      </c>
      <c r="F129" s="11">
        <f t="shared" si="1"/>
        <v>1.1029411764705883</v>
      </c>
    </row>
    <row r="130" spans="1:6" ht="18">
      <c r="A130" s="9">
        <v>37805</v>
      </c>
      <c r="B130" s="15">
        <v>1</v>
      </c>
      <c r="C130" s="15" t="s">
        <v>11</v>
      </c>
      <c r="D130" s="16">
        <f>B130*VLOOKUP(C130,TiposPapel!$A$2:$B$20,2,FALSE)</f>
        <v>25</v>
      </c>
      <c r="E130" s="11">
        <f>VLOOKUP(A130,'relación de personal'!$A$1:$B$6523,2)</f>
        <v>34</v>
      </c>
      <c r="F130" s="11">
        <f t="shared" si="1"/>
        <v>0.7352941176470589</v>
      </c>
    </row>
    <row r="131" spans="1:6" ht="18">
      <c r="A131" s="9">
        <v>37805</v>
      </c>
      <c r="B131" s="15">
        <v>1</v>
      </c>
      <c r="C131" s="15" t="s">
        <v>8</v>
      </c>
      <c r="D131" s="16">
        <f>B131*VLOOKUP(C131,TiposPapel!$A$2:$B$20,2,FALSE)</f>
        <v>12.5</v>
      </c>
      <c r="E131" s="11">
        <f>VLOOKUP(A131,'relación de personal'!$A$1:$B$6523,2)</f>
        <v>34</v>
      </c>
      <c r="F131" s="11">
        <f aca="true" t="shared" si="2" ref="F131:F142">+D131/E131</f>
        <v>0.36764705882352944</v>
      </c>
    </row>
    <row r="132" spans="1:6" ht="18">
      <c r="A132" s="9">
        <v>37823</v>
      </c>
      <c r="B132" s="15">
        <v>3</v>
      </c>
      <c r="C132" s="15" t="s">
        <v>8</v>
      </c>
      <c r="D132" s="16">
        <f>B132*VLOOKUP(C132,TiposPapel!$A$2:$B$20,2,FALSE)</f>
        <v>37.5</v>
      </c>
      <c r="E132" s="11">
        <f>VLOOKUP(A132,'relación de personal'!$A$1:$B$6523,2)</f>
        <v>34</v>
      </c>
      <c r="F132" s="11">
        <f t="shared" si="2"/>
        <v>1.1029411764705883</v>
      </c>
    </row>
    <row r="133" spans="1:6" ht="18">
      <c r="A133" s="9">
        <v>37823</v>
      </c>
      <c r="B133" s="15">
        <v>2</v>
      </c>
      <c r="C133" s="15" t="s">
        <v>11</v>
      </c>
      <c r="D133" s="16">
        <f>B133*VLOOKUP(C133,TiposPapel!$A$2:$B$20,2,FALSE)</f>
        <v>50</v>
      </c>
      <c r="E133" s="11">
        <f>VLOOKUP(A133,'relación de personal'!$A$1:$B$6523,2)</f>
        <v>34</v>
      </c>
      <c r="F133" s="11">
        <f t="shared" si="2"/>
        <v>1.4705882352941178</v>
      </c>
    </row>
    <row r="134" spans="1:6" ht="18">
      <c r="A134" s="9">
        <v>37823</v>
      </c>
      <c r="B134" s="15">
        <v>2</v>
      </c>
      <c r="C134" s="15" t="s">
        <v>8</v>
      </c>
      <c r="D134" s="16">
        <f>B134*VLOOKUP(C134,TiposPapel!$A$2:$B$20,2,FALSE)</f>
        <v>25</v>
      </c>
      <c r="E134" s="11">
        <f>VLOOKUP(A134,'relación de personal'!$A$1:$B$6523,2)</f>
        <v>34</v>
      </c>
      <c r="F134" s="11">
        <f t="shared" si="2"/>
        <v>0.7352941176470589</v>
      </c>
    </row>
    <row r="135" spans="1:6" ht="18">
      <c r="A135" s="9">
        <v>37832</v>
      </c>
      <c r="B135" s="15">
        <v>3</v>
      </c>
      <c r="C135" s="15" t="s">
        <v>8</v>
      </c>
      <c r="D135" s="16">
        <f>B135*VLOOKUP(C135,TiposPapel!$A$2:$B$20,2,FALSE)</f>
        <v>37.5</v>
      </c>
      <c r="E135" s="11">
        <f>VLOOKUP(A135,'relación de personal'!$A$1:$B$6523,2)</f>
        <v>35</v>
      </c>
      <c r="F135" s="11">
        <f t="shared" si="2"/>
        <v>1.0714285714285714</v>
      </c>
    </row>
    <row r="136" spans="1:6" ht="18">
      <c r="A136" s="9">
        <v>37832</v>
      </c>
      <c r="B136" s="15">
        <v>2</v>
      </c>
      <c r="C136" s="15" t="s">
        <v>11</v>
      </c>
      <c r="D136" s="16">
        <f>B136*VLOOKUP(C136,TiposPapel!$A$2:$B$20,2,FALSE)</f>
        <v>50</v>
      </c>
      <c r="E136" s="11">
        <f>VLOOKUP(A136,'relación de personal'!$A$1:$B$6523,2)</f>
        <v>35</v>
      </c>
      <c r="F136" s="11">
        <f t="shared" si="2"/>
        <v>1.4285714285714286</v>
      </c>
    </row>
    <row r="137" spans="1:6" ht="18">
      <c r="A137" s="9">
        <v>37832</v>
      </c>
      <c r="B137" s="15">
        <v>2</v>
      </c>
      <c r="C137" s="15" t="s">
        <v>8</v>
      </c>
      <c r="D137" s="16">
        <f>B137*VLOOKUP(C137,TiposPapel!$A$2:$B$20,2,FALSE)</f>
        <v>25</v>
      </c>
      <c r="E137" s="11">
        <f>VLOOKUP(A137,'relación de personal'!$A$1:$B$6523,2)</f>
        <v>35</v>
      </c>
      <c r="F137" s="11">
        <f t="shared" si="2"/>
        <v>0.7142857142857143</v>
      </c>
    </row>
    <row r="138" spans="1:6" ht="18">
      <c r="A138" s="9">
        <v>37854</v>
      </c>
      <c r="B138" s="15">
        <v>3</v>
      </c>
      <c r="C138" s="15" t="s">
        <v>8</v>
      </c>
      <c r="D138" s="16">
        <f>B138*VLOOKUP(C138,TiposPapel!$A$2:$B$20,2,FALSE)</f>
        <v>37.5</v>
      </c>
      <c r="E138" s="11">
        <f>VLOOKUP(A138,'relación de personal'!$A$1:$B$6523,2)</f>
        <v>36</v>
      </c>
      <c r="F138" s="11">
        <f t="shared" si="2"/>
        <v>1.0416666666666667</v>
      </c>
    </row>
    <row r="139" spans="1:6" ht="18">
      <c r="A139" s="9">
        <v>37854</v>
      </c>
      <c r="B139" s="15">
        <v>1</v>
      </c>
      <c r="C139" s="15" t="s">
        <v>11</v>
      </c>
      <c r="D139" s="16">
        <f>B139*VLOOKUP(C139,TiposPapel!$A$2:$B$20,2,FALSE)</f>
        <v>25</v>
      </c>
      <c r="E139" s="11">
        <f>VLOOKUP(A139,'relación de personal'!$A$1:$B$6523,2)</f>
        <v>36</v>
      </c>
      <c r="F139" s="11">
        <f t="shared" si="2"/>
        <v>0.6944444444444444</v>
      </c>
    </row>
    <row r="140" spans="1:6" ht="18">
      <c r="A140" s="9">
        <v>37854</v>
      </c>
      <c r="B140" s="15">
        <v>1</v>
      </c>
      <c r="C140" s="15" t="s">
        <v>8</v>
      </c>
      <c r="D140" s="16">
        <f>B140*VLOOKUP(C140,TiposPapel!$A$2:$B$20,2,FALSE)</f>
        <v>12.5</v>
      </c>
      <c r="E140" s="11">
        <f>VLOOKUP(A140,'relación de personal'!$A$1:$B$6523,2)</f>
        <v>36</v>
      </c>
      <c r="F140" s="11">
        <f t="shared" si="2"/>
        <v>0.3472222222222222</v>
      </c>
    </row>
    <row r="141" spans="1:6" ht="18">
      <c r="A141" s="9">
        <v>37874</v>
      </c>
      <c r="B141" s="15">
        <v>3</v>
      </c>
      <c r="C141" s="15" t="s">
        <v>8</v>
      </c>
      <c r="D141" s="16">
        <f>B141*VLOOKUP(C141,TiposPapel!$A$2:$B$20,2,FALSE)</f>
        <v>37.5</v>
      </c>
      <c r="E141" s="11">
        <f>VLOOKUP(A141,'relación de personal'!$A$1:$B$6523,2)</f>
        <v>36</v>
      </c>
      <c r="F141" s="11">
        <f t="shared" si="2"/>
        <v>1.0416666666666667</v>
      </c>
    </row>
    <row r="142" spans="1:6" ht="18">
      <c r="A142" s="9">
        <v>37893</v>
      </c>
      <c r="B142" s="15">
        <v>3</v>
      </c>
      <c r="C142" s="15" t="s">
        <v>8</v>
      </c>
      <c r="D142" s="16">
        <f>B142*VLOOKUP(C142,TiposPapel!$A$2:$B$20,2,FALSE)</f>
        <v>37.5</v>
      </c>
      <c r="E142" s="11">
        <f>VLOOKUP(A142,'relación de personal'!$A$1:$B$6523,2)</f>
        <v>36</v>
      </c>
      <c r="F142" s="11">
        <f t="shared" si="2"/>
        <v>1.0416666666666667</v>
      </c>
    </row>
    <row r="143" spans="1:6" ht="18">
      <c r="A143" s="9">
        <v>37904</v>
      </c>
      <c r="B143" s="15">
        <v>4</v>
      </c>
      <c r="C143" s="15" t="s">
        <v>8</v>
      </c>
      <c r="D143" s="16">
        <f>B143*VLOOKUP(C143,TiposPapel!$A$2:$B$20,2,FALSE)</f>
        <v>50</v>
      </c>
      <c r="E143" s="11">
        <f>VLOOKUP(A143,'relación de personal'!$A$1:$B$6523,2)</f>
        <v>36</v>
      </c>
      <c r="F143" s="11">
        <f aca="true" t="shared" si="3" ref="F143:F154">+D143/E143</f>
        <v>1.3888888888888888</v>
      </c>
    </row>
    <row r="144" spans="1:6" ht="18">
      <c r="A144" s="9">
        <v>37928</v>
      </c>
      <c r="B144" s="15">
        <v>3</v>
      </c>
      <c r="C144" s="15" t="s">
        <v>11</v>
      </c>
      <c r="D144" s="16">
        <f>B144*VLOOKUP(C144,TiposPapel!$A$2:$B$20,2,FALSE)</f>
        <v>75</v>
      </c>
      <c r="E144" s="11">
        <f>VLOOKUP(A144,'relación de personal'!$A$1:$B$6523,2)</f>
        <v>36</v>
      </c>
      <c r="F144" s="11">
        <f t="shared" si="3"/>
        <v>2.0833333333333335</v>
      </c>
    </row>
    <row r="145" spans="1:6" ht="18">
      <c r="A145" s="9">
        <v>37928</v>
      </c>
      <c r="B145" s="15">
        <v>4</v>
      </c>
      <c r="C145" s="15" t="s">
        <v>8</v>
      </c>
      <c r="D145" s="16">
        <f>B145*VLOOKUP(C145,TiposPapel!$A$2:$B$20,2,FALSE)</f>
        <v>50</v>
      </c>
      <c r="E145" s="11">
        <f>VLOOKUP(A145,'relación de personal'!$A$1:$B$6523,2)</f>
        <v>36</v>
      </c>
      <c r="F145" s="11">
        <f t="shared" si="3"/>
        <v>1.3888888888888888</v>
      </c>
    </row>
    <row r="146" spans="1:6" ht="18">
      <c r="A146" s="9">
        <v>37928</v>
      </c>
      <c r="B146" s="15">
        <v>3</v>
      </c>
      <c r="C146" s="15" t="s">
        <v>8</v>
      </c>
      <c r="D146" s="16">
        <f>B146*VLOOKUP(C146,TiposPapel!$A$2:$B$20,2,FALSE)</f>
        <v>37.5</v>
      </c>
      <c r="E146" s="11">
        <f>VLOOKUP(A146,'relación de personal'!$A$1:$B$6523,2)</f>
        <v>36</v>
      </c>
      <c r="F146" s="11">
        <f t="shared" si="3"/>
        <v>1.0416666666666667</v>
      </c>
    </row>
    <row r="147" spans="1:6" ht="18">
      <c r="A147" s="9">
        <v>37946</v>
      </c>
      <c r="B147" s="15">
        <v>3</v>
      </c>
      <c r="C147" s="15" t="s">
        <v>8</v>
      </c>
      <c r="D147" s="16">
        <f>B147*VLOOKUP(C147,TiposPapel!$A$2:$B$20,2,FALSE)</f>
        <v>37.5</v>
      </c>
      <c r="E147" s="11">
        <f>VLOOKUP(A147,'relación de personal'!$A$1:$B$6523,2)</f>
        <v>36</v>
      </c>
      <c r="F147" s="11">
        <f t="shared" si="3"/>
        <v>1.0416666666666667</v>
      </c>
    </row>
    <row r="148" spans="1:6" ht="18">
      <c r="A148" s="9">
        <v>37957</v>
      </c>
      <c r="B148" s="15">
        <v>3</v>
      </c>
      <c r="C148" s="15" t="s">
        <v>8</v>
      </c>
      <c r="D148" s="16">
        <f>B148*VLOOKUP(C148,TiposPapel!$A$2:$B$20,2,FALSE)</f>
        <v>37.5</v>
      </c>
      <c r="E148" s="11">
        <f>VLOOKUP(A148,'relación de personal'!$A$1:$B$6523,2)</f>
        <v>35</v>
      </c>
      <c r="F148" s="11">
        <f t="shared" si="3"/>
        <v>1.0714285714285714</v>
      </c>
    </row>
    <row r="149" spans="1:6" ht="18">
      <c r="A149" s="9">
        <v>37957</v>
      </c>
      <c r="B149" s="15">
        <v>3</v>
      </c>
      <c r="C149" s="15" t="s">
        <v>11</v>
      </c>
      <c r="D149" s="16">
        <f>B149*VLOOKUP(C149,TiposPapel!$A$2:$B$20,2,FALSE)</f>
        <v>75</v>
      </c>
      <c r="E149" s="11">
        <f>VLOOKUP(A149,'relación de personal'!$A$1:$B$6523,2)</f>
        <v>35</v>
      </c>
      <c r="F149" s="11">
        <f t="shared" si="3"/>
        <v>2.142857142857143</v>
      </c>
    </row>
    <row r="150" spans="1:6" ht="18">
      <c r="A150" s="9">
        <v>37974</v>
      </c>
      <c r="B150" s="15">
        <v>3</v>
      </c>
      <c r="C150" s="15" t="s">
        <v>11</v>
      </c>
      <c r="D150" s="16">
        <f>B150*VLOOKUP(C150,TiposPapel!$A$2:$B$20,2,FALSE)</f>
        <v>75</v>
      </c>
      <c r="E150" s="11">
        <f>VLOOKUP(A150,'relación de personal'!$A$1:$B$6523,2)</f>
        <v>35</v>
      </c>
      <c r="F150" s="11">
        <f t="shared" si="3"/>
        <v>2.142857142857143</v>
      </c>
    </row>
    <row r="151" spans="1:6" ht="18">
      <c r="A151" s="9">
        <v>38006</v>
      </c>
      <c r="B151" s="15">
        <v>3</v>
      </c>
      <c r="C151" s="15" t="s">
        <v>8</v>
      </c>
      <c r="D151" s="16">
        <f>B151*VLOOKUP(C151,TiposPapel!$A$2:$B$20,2,FALSE)</f>
        <v>37.5</v>
      </c>
      <c r="E151" s="11">
        <f>VLOOKUP(A151,'relación de personal'!$A$1:$B$6523,2)</f>
        <v>38</v>
      </c>
      <c r="F151" s="11">
        <f t="shared" si="3"/>
        <v>0.9868421052631579</v>
      </c>
    </row>
    <row r="152" spans="1:6" ht="18">
      <c r="A152" s="9">
        <v>38006</v>
      </c>
      <c r="B152" s="15">
        <v>2</v>
      </c>
      <c r="C152" s="15" t="s">
        <v>8</v>
      </c>
      <c r="D152" s="16">
        <f>B152*VLOOKUP(C152,TiposPapel!$A$2:$B$20,2,FALSE)</f>
        <v>25</v>
      </c>
      <c r="E152" s="11">
        <f>VLOOKUP(A152,'relación de personal'!$A$1:$B$6523,2)</f>
        <v>38</v>
      </c>
      <c r="F152" s="11">
        <f t="shared" si="3"/>
        <v>0.6578947368421053</v>
      </c>
    </row>
    <row r="153" spans="1:6" ht="18">
      <c r="A153" s="9">
        <v>38006</v>
      </c>
      <c r="B153" s="15">
        <v>1</v>
      </c>
      <c r="C153" s="15" t="s">
        <v>11</v>
      </c>
      <c r="D153" s="16">
        <f>B153*VLOOKUP(C153,TiposPapel!$A$2:$B$20,2,FALSE)</f>
        <v>25</v>
      </c>
      <c r="E153" s="11">
        <f>VLOOKUP(A153,'relación de personal'!$A$1:$B$6523,2)</f>
        <v>38</v>
      </c>
      <c r="F153" s="11">
        <f t="shared" si="3"/>
        <v>0.6578947368421053</v>
      </c>
    </row>
    <row r="154" spans="1:6" ht="18">
      <c r="A154" s="9">
        <v>38040</v>
      </c>
      <c r="B154" s="15">
        <v>3</v>
      </c>
      <c r="C154" s="15" t="s">
        <v>8</v>
      </c>
      <c r="D154" s="16">
        <f>B154*VLOOKUP(C154,TiposPapel!$A$2:$B$20,2,FALSE)</f>
        <v>37.5</v>
      </c>
      <c r="E154" s="11">
        <f>VLOOKUP(A154,'relación de personal'!$A$1:$B$6523,2)</f>
        <v>39</v>
      </c>
      <c r="F154" s="11">
        <f t="shared" si="3"/>
        <v>0.9615384615384616</v>
      </c>
    </row>
    <row r="155" spans="1:6" ht="18">
      <c r="A155" s="9">
        <v>38049</v>
      </c>
      <c r="B155" s="15">
        <v>1</v>
      </c>
      <c r="C155" s="15" t="s">
        <v>11</v>
      </c>
      <c r="D155" s="16">
        <f>B155*VLOOKUP(C155,TiposPapel!$A$2:$B$20,2,FALSE)</f>
        <v>25</v>
      </c>
      <c r="E155" s="11">
        <f>VLOOKUP(A155,'relación de personal'!$A$1:$B$6523,2)</f>
        <v>39</v>
      </c>
      <c r="F155" s="11">
        <f aca="true" t="shared" si="4" ref="F155:F161">+D155/E155</f>
        <v>0.6410256410256411</v>
      </c>
    </row>
    <row r="156" spans="1:6" ht="18">
      <c r="A156" s="9">
        <v>38056</v>
      </c>
      <c r="B156" s="15">
        <v>3</v>
      </c>
      <c r="C156" s="15" t="s">
        <v>8</v>
      </c>
      <c r="D156" s="16">
        <f>B156*VLOOKUP(C156,TiposPapel!$A$2:$B$20,2,FALSE)</f>
        <v>37.5</v>
      </c>
      <c r="E156" s="11">
        <f>VLOOKUP(A156,'relación de personal'!$A$1:$B$6523,2)</f>
        <v>39</v>
      </c>
      <c r="F156" s="11">
        <f t="shared" si="4"/>
        <v>0.9615384615384616</v>
      </c>
    </row>
    <row r="157" spans="1:6" ht="18">
      <c r="A157" s="9">
        <v>38056</v>
      </c>
      <c r="B157" s="15">
        <v>1</v>
      </c>
      <c r="C157" s="15" t="s">
        <v>11</v>
      </c>
      <c r="D157" s="16">
        <f>B157*VLOOKUP(C157,TiposPapel!$A$2:$B$20,2,FALSE)</f>
        <v>25</v>
      </c>
      <c r="E157" s="11">
        <f>VLOOKUP(A157,'relación de personal'!$A$1:$B$6523,2)</f>
        <v>39</v>
      </c>
      <c r="F157" s="11">
        <f t="shared" si="4"/>
        <v>0.6410256410256411</v>
      </c>
    </row>
    <row r="158" spans="1:6" ht="18">
      <c r="A158" s="9">
        <v>38069</v>
      </c>
      <c r="B158" s="15">
        <v>2</v>
      </c>
      <c r="C158" s="15" t="s">
        <v>8</v>
      </c>
      <c r="D158" s="16">
        <f>B158*VLOOKUP(C158,TiposPapel!$A$2:$B$20,2,FALSE)</f>
        <v>25</v>
      </c>
      <c r="E158" s="11">
        <f>VLOOKUP(A158,'relación de personal'!$A$1:$B$6523,2)</f>
        <v>40</v>
      </c>
      <c r="F158" s="11">
        <f t="shared" si="4"/>
        <v>0.625</v>
      </c>
    </row>
    <row r="159" spans="1:6" ht="18">
      <c r="A159" s="9">
        <v>38069</v>
      </c>
      <c r="B159" s="15">
        <v>2</v>
      </c>
      <c r="C159" s="15" t="s">
        <v>11</v>
      </c>
      <c r="D159" s="16">
        <f>B159*VLOOKUP(C159,TiposPapel!$A$2:$B$20,2,FALSE)</f>
        <v>50</v>
      </c>
      <c r="E159" s="11">
        <f>VLOOKUP(A159,'relación de personal'!$A$1:$B$6523,2)</f>
        <v>40</v>
      </c>
      <c r="F159" s="11">
        <f t="shared" si="4"/>
        <v>1.25</v>
      </c>
    </row>
    <row r="160" spans="1:6" ht="18">
      <c r="A160" s="9">
        <v>38077</v>
      </c>
      <c r="B160" s="15">
        <v>2</v>
      </c>
      <c r="C160" s="15" t="s">
        <v>8</v>
      </c>
      <c r="D160" s="16">
        <f>B160*VLOOKUP(C160,TiposPapel!$A$2:$B$20,2,FALSE)</f>
        <v>25</v>
      </c>
      <c r="E160" s="11">
        <f>VLOOKUP(A160,'relación de personal'!$A$1:$B$6523,2)</f>
        <v>39</v>
      </c>
      <c r="F160" s="11">
        <f t="shared" si="4"/>
        <v>0.6410256410256411</v>
      </c>
    </row>
    <row r="161" spans="1:6" ht="18">
      <c r="A161" s="9">
        <v>38091</v>
      </c>
      <c r="B161" s="15">
        <v>2</v>
      </c>
      <c r="C161" s="15" t="s">
        <v>8</v>
      </c>
      <c r="D161" s="16">
        <f>B161*VLOOKUP(C161,TiposPapel!$A$2:$B$20,2,FALSE)</f>
        <v>25</v>
      </c>
      <c r="E161" s="11">
        <f>VLOOKUP(A161,'relación de personal'!$A$1:$B$6523,2)</f>
        <v>39</v>
      </c>
      <c r="F161" s="11">
        <f t="shared" si="4"/>
        <v>0.6410256410256411</v>
      </c>
    </row>
    <row r="162" spans="1:6" ht="18">
      <c r="A162" s="9">
        <v>38110</v>
      </c>
      <c r="B162" s="15">
        <v>2</v>
      </c>
      <c r="C162" s="15" t="s">
        <v>8</v>
      </c>
      <c r="D162" s="16">
        <f>B162*VLOOKUP(C162,TiposPapel!$A$2:$B$20,2,FALSE)</f>
        <v>25</v>
      </c>
      <c r="E162" s="11">
        <f>VLOOKUP(A162,'relación de personal'!$A$1:$B$6523,2)</f>
        <v>39</v>
      </c>
      <c r="F162" s="11">
        <f aca="true" t="shared" si="5" ref="F162:F173">+D162/E162</f>
        <v>0.6410256410256411</v>
      </c>
    </row>
    <row r="163" spans="1:6" ht="18">
      <c r="A163" s="9">
        <v>38113</v>
      </c>
      <c r="B163" s="15">
        <v>3</v>
      </c>
      <c r="C163" s="15" t="s">
        <v>11</v>
      </c>
      <c r="D163" s="16">
        <f>B163*VLOOKUP(C163,TiposPapel!$A$2:$B$20,2,FALSE)</f>
        <v>75</v>
      </c>
      <c r="E163" s="11">
        <f>VLOOKUP(A163,'relación de personal'!$A$1:$B$6523,2)</f>
        <v>39</v>
      </c>
      <c r="F163" s="11">
        <f t="shared" si="5"/>
        <v>1.9230769230769231</v>
      </c>
    </row>
    <row r="164" spans="1:6" ht="18">
      <c r="A164" s="9">
        <v>38119</v>
      </c>
      <c r="B164" s="15">
        <v>2</v>
      </c>
      <c r="C164" s="15" t="s">
        <v>8</v>
      </c>
      <c r="D164" s="16">
        <f>B164*VLOOKUP(C164,TiposPapel!$A$2:$B$20,2,FALSE)</f>
        <v>25</v>
      </c>
      <c r="E164" s="11">
        <f>VLOOKUP(A164,'relación de personal'!$A$1:$B$6523,2)</f>
        <v>40</v>
      </c>
      <c r="F164" s="11">
        <f t="shared" si="5"/>
        <v>0.625</v>
      </c>
    </row>
    <row r="165" spans="1:6" ht="18">
      <c r="A165" s="9">
        <v>38120</v>
      </c>
      <c r="B165" s="15">
        <v>1</v>
      </c>
      <c r="C165" s="15" t="s">
        <v>11</v>
      </c>
      <c r="D165" s="16">
        <f>B165*VLOOKUP(C165,TiposPapel!$A$2:$B$20,2,FALSE)</f>
        <v>25</v>
      </c>
      <c r="E165" s="11">
        <f>VLOOKUP(A165,'relación de personal'!$A$1:$B$6523,2)</f>
        <v>40</v>
      </c>
      <c r="F165" s="11">
        <f t="shared" si="5"/>
        <v>0.625</v>
      </c>
    </row>
    <row r="166" spans="1:6" ht="18">
      <c r="A166" s="9">
        <v>38120</v>
      </c>
      <c r="B166" s="15">
        <v>2</v>
      </c>
      <c r="C166" s="15" t="s">
        <v>8</v>
      </c>
      <c r="D166" s="16">
        <f>B166*VLOOKUP(C166,TiposPapel!$A$2:$B$20,2,FALSE)</f>
        <v>25</v>
      </c>
      <c r="E166" s="11">
        <f>VLOOKUP(A166,'relación de personal'!$A$1:$B$6523,2)</f>
        <v>40</v>
      </c>
      <c r="F166" s="11">
        <f t="shared" si="5"/>
        <v>0.625</v>
      </c>
    </row>
    <row r="167" spans="1:6" ht="18">
      <c r="A167" s="9">
        <v>38132</v>
      </c>
      <c r="B167" s="15">
        <v>3</v>
      </c>
      <c r="C167" s="15" t="s">
        <v>8</v>
      </c>
      <c r="D167" s="16">
        <f>B167*VLOOKUP(C167,TiposPapel!$A$2:$B$20,2,FALSE)</f>
        <v>37.5</v>
      </c>
      <c r="E167" s="11">
        <f>VLOOKUP(A167,'relación de personal'!$A$1:$B$6523,2)</f>
        <v>40</v>
      </c>
      <c r="F167" s="11">
        <f t="shared" si="5"/>
        <v>0.9375</v>
      </c>
    </row>
    <row r="168" spans="1:6" ht="18">
      <c r="A168" s="9">
        <v>38139</v>
      </c>
      <c r="B168" s="15">
        <v>3</v>
      </c>
      <c r="C168" s="15" t="s">
        <v>8</v>
      </c>
      <c r="D168" s="16">
        <f>B168*VLOOKUP(C168,TiposPapel!$A$2:$B$20,2,FALSE)</f>
        <v>37.5</v>
      </c>
      <c r="E168" s="11">
        <f>VLOOKUP(A168,'relación de personal'!$A$1:$B$6523,2)</f>
        <v>40</v>
      </c>
      <c r="F168" s="11">
        <f t="shared" si="5"/>
        <v>0.9375</v>
      </c>
    </row>
    <row r="169" spans="1:6" ht="18">
      <c r="A169" s="9">
        <v>38139</v>
      </c>
      <c r="B169" s="15">
        <v>1</v>
      </c>
      <c r="C169" s="15" t="s">
        <v>11</v>
      </c>
      <c r="D169" s="16">
        <f>B169*VLOOKUP(C169,TiposPapel!$A$2:$B$20,2,FALSE)</f>
        <v>25</v>
      </c>
      <c r="E169" s="11">
        <f>VLOOKUP(A169,'relación de personal'!$A$1:$B$6523,2)</f>
        <v>40</v>
      </c>
      <c r="F169" s="11">
        <f t="shared" si="5"/>
        <v>0.625</v>
      </c>
    </row>
    <row r="170" spans="1:6" ht="18">
      <c r="A170" s="9">
        <v>38148</v>
      </c>
      <c r="B170" s="15">
        <v>1</v>
      </c>
      <c r="C170" s="15" t="s">
        <v>8</v>
      </c>
      <c r="D170" s="16">
        <f>B170*VLOOKUP(C170,TiposPapel!$A$2:$B$20,2,FALSE)</f>
        <v>12.5</v>
      </c>
      <c r="E170" s="11">
        <f>VLOOKUP(A170,'relación de personal'!$A$1:$B$6523,2)</f>
        <v>40</v>
      </c>
      <c r="F170" s="11">
        <f t="shared" si="5"/>
        <v>0.3125</v>
      </c>
    </row>
    <row r="171" spans="1:6" ht="18">
      <c r="A171" s="9">
        <v>38154</v>
      </c>
      <c r="B171" s="15">
        <v>2</v>
      </c>
      <c r="C171" s="15" t="s">
        <v>8</v>
      </c>
      <c r="D171" s="16">
        <f>B171*VLOOKUP(C171,TiposPapel!$A$2:$B$20,2,FALSE)</f>
        <v>25</v>
      </c>
      <c r="E171" s="11">
        <f>VLOOKUP(A171,'relación de personal'!$A$1:$B$6523,2)</f>
        <v>40</v>
      </c>
      <c r="F171" s="11">
        <f t="shared" si="5"/>
        <v>0.625</v>
      </c>
    </row>
    <row r="172" spans="1:6" ht="18">
      <c r="A172" s="9">
        <v>38154</v>
      </c>
      <c r="B172" s="15">
        <v>2</v>
      </c>
      <c r="C172" s="15" t="s">
        <v>11</v>
      </c>
      <c r="D172" s="16">
        <f>B172*VLOOKUP(C172,TiposPapel!$A$2:$B$20,2,FALSE)</f>
        <v>50</v>
      </c>
      <c r="E172" s="11">
        <f>VLOOKUP(A172,'relación de personal'!$A$1:$B$6523,2)</f>
        <v>40</v>
      </c>
      <c r="F172" s="11">
        <f t="shared" si="5"/>
        <v>1.25</v>
      </c>
    </row>
    <row r="173" spans="1:6" ht="18">
      <c r="A173" s="9">
        <v>38163</v>
      </c>
      <c r="B173" s="15">
        <v>1</v>
      </c>
      <c r="C173" s="15" t="s">
        <v>8</v>
      </c>
      <c r="D173" s="16">
        <f>B173*VLOOKUP(C173,TiposPapel!$A$2:$B$20,2,FALSE)</f>
        <v>12.5</v>
      </c>
      <c r="E173" s="11">
        <f>VLOOKUP(A173,'relación de personal'!$A$1:$B$6523,2)</f>
        <v>42</v>
      </c>
      <c r="F173" s="11">
        <f t="shared" si="5"/>
        <v>0.2976190476190476</v>
      </c>
    </row>
    <row r="174" spans="1:6" ht="18">
      <c r="A174" s="9">
        <v>38163</v>
      </c>
      <c r="B174" s="15">
        <v>1</v>
      </c>
      <c r="C174" s="15" t="s">
        <v>11</v>
      </c>
      <c r="D174" s="16">
        <f>B174*VLOOKUP(C174,TiposPapel!$A$2:$B$20,2,FALSE)</f>
        <v>25</v>
      </c>
      <c r="E174" s="11">
        <f>VLOOKUP(A174,'relación de personal'!$A$1:$B$6523,2)</f>
        <v>42</v>
      </c>
      <c r="F174" s="11">
        <f aca="true" t="shared" si="6" ref="F174:F185">+D174/E174</f>
        <v>0.5952380952380952</v>
      </c>
    </row>
    <row r="175" spans="1:6" ht="18">
      <c r="A175" s="9">
        <v>38169</v>
      </c>
      <c r="B175" s="15">
        <v>2</v>
      </c>
      <c r="C175" s="15" t="s">
        <v>8</v>
      </c>
      <c r="D175" s="16">
        <f>B175*VLOOKUP(C175,TiposPapel!$A$2:$B$20,2,FALSE)</f>
        <v>25</v>
      </c>
      <c r="E175" s="11">
        <f>VLOOKUP(A175,'relación de personal'!$A$1:$B$6523,2)</f>
        <v>42</v>
      </c>
      <c r="F175" s="11">
        <f t="shared" si="6"/>
        <v>0.5952380952380952</v>
      </c>
    </row>
    <row r="176" spans="1:6" ht="18">
      <c r="A176" s="9">
        <v>38174</v>
      </c>
      <c r="B176" s="15">
        <v>3</v>
      </c>
      <c r="C176" s="15" t="s">
        <v>8</v>
      </c>
      <c r="D176" s="16">
        <f>B176*VLOOKUP(C176,TiposPapel!$A$2:$B$20,2,FALSE)</f>
        <v>37.5</v>
      </c>
      <c r="E176" s="11">
        <f>VLOOKUP(A176,'relación de personal'!$A$1:$B$6523,2)</f>
        <v>42</v>
      </c>
      <c r="F176" s="11">
        <f t="shared" si="6"/>
        <v>0.8928571428571429</v>
      </c>
    </row>
    <row r="177" spans="1:6" ht="18">
      <c r="A177" s="9">
        <v>38174</v>
      </c>
      <c r="B177" s="15">
        <v>1</v>
      </c>
      <c r="C177" s="15" t="s">
        <v>11</v>
      </c>
      <c r="D177" s="16">
        <f>B177*VLOOKUP(C177,TiposPapel!$A$2:$B$20,2,FALSE)</f>
        <v>25</v>
      </c>
      <c r="E177" s="11">
        <f>VLOOKUP(A177,'relación de personal'!$A$1:$B$6523,2)</f>
        <v>42</v>
      </c>
      <c r="F177" s="11">
        <f t="shared" si="6"/>
        <v>0.5952380952380952</v>
      </c>
    </row>
    <row r="178" spans="1:6" ht="18">
      <c r="A178" s="9">
        <v>38190</v>
      </c>
      <c r="B178" s="15">
        <v>2</v>
      </c>
      <c r="C178" s="15" t="s">
        <v>8</v>
      </c>
      <c r="D178" s="16">
        <f>B178*VLOOKUP(C178,TiposPapel!$A$2:$B$20,2,FALSE)</f>
        <v>25</v>
      </c>
      <c r="E178" s="11">
        <f>VLOOKUP(A178,'relación de personal'!$A$1:$B$6523,2)</f>
        <v>43</v>
      </c>
      <c r="F178" s="11">
        <f t="shared" si="6"/>
        <v>0.5813953488372093</v>
      </c>
    </row>
    <row r="179" spans="1:6" ht="18">
      <c r="A179" s="9">
        <v>38190</v>
      </c>
      <c r="B179" s="15">
        <v>2</v>
      </c>
      <c r="C179" s="15" t="s">
        <v>11</v>
      </c>
      <c r="D179" s="16">
        <f>B179*VLOOKUP(C179,TiposPapel!$A$2:$B$20,2,FALSE)</f>
        <v>50</v>
      </c>
      <c r="E179" s="11">
        <f>VLOOKUP(A179,'relación de personal'!$A$1:$B$6523,2)</f>
        <v>43</v>
      </c>
      <c r="F179" s="11">
        <f t="shared" si="6"/>
        <v>1.1627906976744187</v>
      </c>
    </row>
    <row r="180" spans="1:6" ht="18">
      <c r="A180" s="9">
        <v>38204</v>
      </c>
      <c r="B180" s="15">
        <v>5</v>
      </c>
      <c r="C180" s="15" t="s">
        <v>8</v>
      </c>
      <c r="D180" s="16">
        <f>B180*VLOOKUP(C180,TiposPapel!$A$2:$B$20,2,FALSE)</f>
        <v>62.5</v>
      </c>
      <c r="E180" s="11">
        <f>VLOOKUP(A180,'relación de personal'!$A$1:$B$6523,2)</f>
        <v>46</v>
      </c>
      <c r="F180" s="11">
        <f t="shared" si="6"/>
        <v>1.358695652173913</v>
      </c>
    </row>
    <row r="181" spans="1:6" ht="18">
      <c r="A181" s="9">
        <v>38204</v>
      </c>
      <c r="B181" s="15">
        <v>1</v>
      </c>
      <c r="C181" s="15" t="s">
        <v>8</v>
      </c>
      <c r="D181" s="16">
        <f>B181*VLOOKUP(C181,TiposPapel!$A$2:$B$20,2,FALSE)</f>
        <v>12.5</v>
      </c>
      <c r="E181" s="11">
        <f>VLOOKUP(A181,'relación de personal'!$A$1:$B$6523,2)</f>
        <v>46</v>
      </c>
      <c r="F181" s="11">
        <f t="shared" si="6"/>
        <v>0.2717391304347826</v>
      </c>
    </row>
    <row r="182" spans="1:6" ht="18">
      <c r="A182" s="9">
        <v>38231</v>
      </c>
      <c r="B182" s="15">
        <v>1</v>
      </c>
      <c r="C182" s="15" t="s">
        <v>8</v>
      </c>
      <c r="D182" s="16">
        <f>B182*VLOOKUP(C182,TiposPapel!$A$2:$B$20,2,FALSE)</f>
        <v>12.5</v>
      </c>
      <c r="E182" s="11">
        <f>VLOOKUP(A182,'relación de personal'!$A$1:$B$6523,2)</f>
        <v>47</v>
      </c>
      <c r="F182" s="11">
        <f t="shared" si="6"/>
        <v>0.26595744680851063</v>
      </c>
    </row>
    <row r="183" spans="1:6" ht="18">
      <c r="A183" s="9">
        <v>38238</v>
      </c>
      <c r="B183" s="15">
        <v>3</v>
      </c>
      <c r="C183" s="15" t="s">
        <v>8</v>
      </c>
      <c r="D183" s="16">
        <f>B183*VLOOKUP(C183,TiposPapel!$A$2:$B$20,2,FALSE)</f>
        <v>37.5</v>
      </c>
      <c r="E183" s="11">
        <f>VLOOKUP(A183,'relación de personal'!$A$1:$B$6523,2)</f>
        <v>47</v>
      </c>
      <c r="F183" s="11">
        <f t="shared" si="6"/>
        <v>0.7978723404255319</v>
      </c>
    </row>
    <row r="184" spans="1:6" ht="18">
      <c r="A184" s="9">
        <v>38250</v>
      </c>
      <c r="B184" s="15">
        <v>2</v>
      </c>
      <c r="C184" s="15" t="s">
        <v>8</v>
      </c>
      <c r="D184" s="16">
        <f>B184*VLOOKUP(C184,TiposPapel!$A$2:$B$20,2,FALSE)</f>
        <v>25</v>
      </c>
      <c r="E184" s="11">
        <f>VLOOKUP(A184,'relación de personal'!$A$1:$B$6523,2)</f>
        <v>48</v>
      </c>
      <c r="F184" s="11">
        <f t="shared" si="6"/>
        <v>0.5208333333333334</v>
      </c>
    </row>
    <row r="185" spans="1:6" ht="18">
      <c r="A185" s="9">
        <v>38250</v>
      </c>
      <c r="B185" s="15">
        <v>2</v>
      </c>
      <c r="C185" s="15" t="s">
        <v>11</v>
      </c>
      <c r="D185" s="16">
        <f>B185*VLOOKUP(C185,TiposPapel!$A$2:$B$20,2,FALSE)</f>
        <v>50</v>
      </c>
      <c r="E185" s="11">
        <f>VLOOKUP(A185,'relación de personal'!$A$1:$B$6523,2)</f>
        <v>48</v>
      </c>
      <c r="F185" s="11">
        <f t="shared" si="6"/>
        <v>1.0416666666666667</v>
      </c>
    </row>
    <row r="186" spans="1:6" ht="18">
      <c r="A186" s="9">
        <v>38261</v>
      </c>
      <c r="B186" s="15">
        <v>2</v>
      </c>
      <c r="C186" s="15" t="s">
        <v>8</v>
      </c>
      <c r="D186" s="16">
        <f>B186*VLOOKUP(C186,TiposPapel!$A$2:$B$20,2,FALSE)</f>
        <v>25</v>
      </c>
      <c r="E186" s="11">
        <f>VLOOKUP(A186,'relación de personal'!$A$1:$B$6523,2)</f>
        <v>48</v>
      </c>
      <c r="F186" s="11">
        <f aca="true" t="shared" si="7" ref="F186:F191">+D186/E186</f>
        <v>0.5208333333333334</v>
      </c>
    </row>
    <row r="187" spans="1:6" ht="18">
      <c r="A187" s="9">
        <v>38267</v>
      </c>
      <c r="B187" s="15">
        <v>3</v>
      </c>
      <c r="C187" s="15" t="s">
        <v>8</v>
      </c>
      <c r="D187" s="16">
        <f>B187*VLOOKUP(C187,TiposPapel!$A$2:$B$20,2,FALSE)</f>
        <v>37.5</v>
      </c>
      <c r="E187" s="11">
        <f>VLOOKUP(A187,'relación de personal'!$A$1:$B$6523,2)</f>
        <v>48</v>
      </c>
      <c r="F187" s="11">
        <f t="shared" si="7"/>
        <v>0.78125</v>
      </c>
    </row>
    <row r="188" spans="1:6" ht="18">
      <c r="A188" s="9">
        <v>38267</v>
      </c>
      <c r="B188" s="15">
        <v>2</v>
      </c>
      <c r="C188" s="15" t="s">
        <v>11</v>
      </c>
      <c r="D188" s="16">
        <f>B188*VLOOKUP(C188,TiposPapel!$A$2:$B$20,2,FALSE)</f>
        <v>50</v>
      </c>
      <c r="E188" s="11">
        <f>VLOOKUP(A188,'relación de personal'!$A$1:$B$6523,2)</f>
        <v>48</v>
      </c>
      <c r="F188" s="11">
        <f t="shared" si="7"/>
        <v>1.0416666666666667</v>
      </c>
    </row>
    <row r="189" spans="1:6" ht="18">
      <c r="A189" s="9">
        <v>38287</v>
      </c>
      <c r="B189" s="15">
        <v>3</v>
      </c>
      <c r="C189" s="15" t="s">
        <v>8</v>
      </c>
      <c r="D189" s="16">
        <f>B189*VLOOKUP(C189,TiposPapel!$A$2:$B$20,2,FALSE)</f>
        <v>37.5</v>
      </c>
      <c r="E189" s="11">
        <f>VLOOKUP(A189,'relación de personal'!$A$1:$B$6523,2)</f>
        <v>48</v>
      </c>
      <c r="F189" s="11">
        <f t="shared" si="7"/>
        <v>0.78125</v>
      </c>
    </row>
    <row r="190" spans="1:6" ht="18">
      <c r="A190" s="9">
        <v>38287</v>
      </c>
      <c r="B190" s="15">
        <v>2</v>
      </c>
      <c r="C190" s="15" t="s">
        <v>11</v>
      </c>
      <c r="D190" s="16">
        <f>B190*VLOOKUP(C190,TiposPapel!$A$2:$B$20,2,FALSE)</f>
        <v>50</v>
      </c>
      <c r="E190" s="11">
        <f>VLOOKUP(A190,'relación de personal'!$A$1:$B$6523,2)</f>
        <v>48</v>
      </c>
      <c r="F190" s="11">
        <f t="shared" si="7"/>
        <v>1.0416666666666667</v>
      </c>
    </row>
    <row r="191" spans="1:6" ht="18">
      <c r="A191" s="24">
        <v>39872</v>
      </c>
      <c r="B191" s="29">
        <v>2</v>
      </c>
      <c r="C191" s="29" t="s">
        <v>11</v>
      </c>
      <c r="D191" s="30">
        <f>B191*VLOOKUP(C191,TiposPapel!$A$2:$B$20,2,FALSE)</f>
        <v>50</v>
      </c>
      <c r="E191" s="27">
        <f>VLOOKUP(A191,'relación de personal'!$A$1:$B$6523,2)</f>
        <v>47</v>
      </c>
      <c r="F191" s="27">
        <f t="shared" si="7"/>
        <v>1.0638297872340425</v>
      </c>
    </row>
    <row r="192" spans="1:6" ht="18">
      <c r="A192" s="48">
        <v>40231</v>
      </c>
      <c r="B192" s="56">
        <v>2</v>
      </c>
      <c r="C192" s="56" t="s">
        <v>8</v>
      </c>
      <c r="D192" s="57">
        <f>B192*VLOOKUP(C192,TiposPapel!$A$2:$B$20,2,FALSE)</f>
        <v>25</v>
      </c>
      <c r="E192" s="58">
        <f>VLOOKUP(A192,'relación de personal'!$A$1:$B$6523,2)</f>
        <v>54</v>
      </c>
      <c r="F192" s="58">
        <f aca="true" t="shared" si="8" ref="F192:F204">+D192/E192</f>
        <v>0.46296296296296297</v>
      </c>
    </row>
    <row r="193" spans="1:6" ht="18">
      <c r="A193" s="48">
        <v>40231</v>
      </c>
      <c r="B193" s="56">
        <v>2</v>
      </c>
      <c r="C193" s="56" t="s">
        <v>11</v>
      </c>
      <c r="D193" s="57">
        <f>B193*VLOOKUP(C193,TiposPapel!$A$2:$B$20,2,FALSE)</f>
        <v>50</v>
      </c>
      <c r="E193" s="58">
        <f>VLOOKUP(A193,'relación de personal'!$A$1:$B$6523,2)</f>
        <v>54</v>
      </c>
      <c r="F193" s="58">
        <f t="shared" si="8"/>
        <v>0.9259259259259259</v>
      </c>
    </row>
    <row r="194" spans="1:6" ht="18">
      <c r="A194" s="48">
        <v>40219</v>
      </c>
      <c r="B194" s="56">
        <v>4</v>
      </c>
      <c r="C194" s="56" t="s">
        <v>11</v>
      </c>
      <c r="D194" s="57">
        <f>B194*VLOOKUP(C194,TiposPapel!$A$2:$B$20,2,FALSE)</f>
        <v>100</v>
      </c>
      <c r="E194" s="58">
        <f>VLOOKUP(A194,'relación de personal'!$A$1:$B$6523,2)</f>
        <v>54</v>
      </c>
      <c r="F194" s="58">
        <f t="shared" si="8"/>
        <v>1.8518518518518519</v>
      </c>
    </row>
    <row r="195" spans="1:6" ht="18">
      <c r="A195" s="48">
        <v>40214</v>
      </c>
      <c r="B195" s="56">
        <v>1</v>
      </c>
      <c r="C195" s="56" t="s">
        <v>8</v>
      </c>
      <c r="D195" s="57">
        <f>B195*VLOOKUP(C195,TiposPapel!$A$2:$B$20,2,FALSE)</f>
        <v>12.5</v>
      </c>
      <c r="E195" s="58">
        <f>VLOOKUP(A195,'relación de personal'!$A$1:$B$6523,2)</f>
        <v>54</v>
      </c>
      <c r="F195" s="58">
        <f t="shared" si="8"/>
        <v>0.23148148148148148</v>
      </c>
    </row>
    <row r="196" spans="1:6" ht="18">
      <c r="A196" s="48">
        <v>40207</v>
      </c>
      <c r="B196" s="56">
        <v>1</v>
      </c>
      <c r="C196" s="56" t="s">
        <v>8</v>
      </c>
      <c r="D196" s="57">
        <f>B196*VLOOKUP(C196,TiposPapel!$A$2:$B$20,2,FALSE)</f>
        <v>12.5</v>
      </c>
      <c r="E196" s="58">
        <f>VLOOKUP(A196,'relación de personal'!$A$1:$B$6523,2)</f>
        <v>50</v>
      </c>
      <c r="F196" s="58">
        <f t="shared" si="8"/>
        <v>0.25</v>
      </c>
    </row>
    <row r="197" spans="1:6" ht="18">
      <c r="A197" s="48">
        <v>40199</v>
      </c>
      <c r="B197" s="56">
        <v>5</v>
      </c>
      <c r="C197" s="56" t="s">
        <v>8</v>
      </c>
      <c r="D197" s="57">
        <f>B197*VLOOKUP(C197,TiposPapel!$A$2:$B$20,2,FALSE)</f>
        <v>62.5</v>
      </c>
      <c r="E197" s="58">
        <f>VLOOKUP(A197,'relación de personal'!$A$1:$B$6523,2)</f>
        <v>50</v>
      </c>
      <c r="F197" s="58">
        <f t="shared" si="8"/>
        <v>1.25</v>
      </c>
    </row>
    <row r="198" spans="1:6" ht="18">
      <c r="A198" s="48">
        <v>40199</v>
      </c>
      <c r="B198" s="56">
        <v>1</v>
      </c>
      <c r="C198" s="56" t="s">
        <v>11</v>
      </c>
      <c r="D198" s="57">
        <f>B198*VLOOKUP(C198,TiposPapel!$A$2:$B$20,2,FALSE)</f>
        <v>25</v>
      </c>
      <c r="E198" s="58">
        <f>VLOOKUP(A198,'relación de personal'!$A$1:$B$6523,2)</f>
        <v>50</v>
      </c>
      <c r="F198" s="58">
        <f t="shared" si="8"/>
        <v>0.5</v>
      </c>
    </row>
    <row r="199" spans="1:6" ht="18">
      <c r="A199" s="48">
        <v>40189</v>
      </c>
      <c r="B199" s="56">
        <v>5</v>
      </c>
      <c r="C199" s="56" t="s">
        <v>8</v>
      </c>
      <c r="D199" s="57">
        <f>B199*VLOOKUP(C199,TiposPapel!$A$2:$B$20,2,FALSE)</f>
        <v>62.5</v>
      </c>
      <c r="E199" s="58">
        <f>VLOOKUP(A199,'relación de personal'!$A$1:$B$6523,2)</f>
        <v>50</v>
      </c>
      <c r="F199" s="58">
        <f t="shared" si="8"/>
        <v>1.25</v>
      </c>
    </row>
    <row r="200" spans="1:6" ht="18">
      <c r="A200" s="48">
        <v>40190</v>
      </c>
      <c r="B200" s="56">
        <v>4</v>
      </c>
      <c r="C200" s="56" t="s">
        <v>8</v>
      </c>
      <c r="D200" s="57">
        <f>B200*VLOOKUP(C200,TiposPapel!$A$2:$B$20,2,FALSE)</f>
        <v>50</v>
      </c>
      <c r="E200" s="58">
        <f>VLOOKUP(A200,'relación de personal'!$A$1:$B$6523,2)</f>
        <v>50</v>
      </c>
      <c r="F200" s="58">
        <f t="shared" si="8"/>
        <v>1</v>
      </c>
    </row>
    <row r="201" spans="1:6" ht="18">
      <c r="A201" s="48">
        <v>40158</v>
      </c>
      <c r="B201" s="56">
        <v>2</v>
      </c>
      <c r="C201" s="56" t="s">
        <v>11</v>
      </c>
      <c r="D201" s="57">
        <f>B201*VLOOKUP(C201,TiposPapel!$A$2:$B$20,2,FALSE)</f>
        <v>50</v>
      </c>
      <c r="E201" s="58">
        <f>VLOOKUP(A201,'relación de personal'!$A$1:$B$6523,2)</f>
        <v>50</v>
      </c>
      <c r="F201" s="58">
        <f t="shared" si="8"/>
        <v>1</v>
      </c>
    </row>
    <row r="202" spans="1:6" ht="18">
      <c r="A202" s="48">
        <v>40158</v>
      </c>
      <c r="B202" s="56">
        <v>2</v>
      </c>
      <c r="C202" s="56" t="s">
        <v>8</v>
      </c>
      <c r="D202" s="57">
        <f>B202*VLOOKUP(C202,TiposPapel!$A$2:$B$20,2,FALSE)</f>
        <v>25</v>
      </c>
      <c r="E202" s="58">
        <f>VLOOKUP(A202,'relación de personal'!$A$1:$B$6523,2)</f>
        <v>50</v>
      </c>
      <c r="F202" s="58">
        <f t="shared" si="8"/>
        <v>0.5</v>
      </c>
    </row>
    <row r="203" spans="1:6" ht="18">
      <c r="A203" s="48">
        <v>40150</v>
      </c>
      <c r="B203" s="56">
        <v>2</v>
      </c>
      <c r="C203" s="56" t="s">
        <v>11</v>
      </c>
      <c r="D203" s="57">
        <f>B203*VLOOKUP(C203,TiposPapel!$A$2:$B$20,2,FALSE)</f>
        <v>50</v>
      </c>
      <c r="E203" s="58">
        <f>VLOOKUP(A203,'relación de personal'!$A$1:$B$6523,2)</f>
        <v>50</v>
      </c>
      <c r="F203" s="58">
        <f t="shared" si="8"/>
        <v>1</v>
      </c>
    </row>
    <row r="204" spans="1:6" ht="18">
      <c r="A204" s="48">
        <v>40149</v>
      </c>
      <c r="B204" s="56">
        <v>5</v>
      </c>
      <c r="C204" s="56" t="s">
        <v>8</v>
      </c>
      <c r="D204" s="57">
        <f>B204*VLOOKUP(C204,TiposPapel!$A$2:$B$20,2,FALSE)</f>
        <v>62.5</v>
      </c>
      <c r="E204" s="58">
        <f>VLOOKUP(A204,'relación de personal'!$A$1:$B$6523,2)</f>
        <v>50</v>
      </c>
      <c r="F204" s="58">
        <f t="shared" si="8"/>
        <v>1.25</v>
      </c>
    </row>
  </sheetData>
  <sheetProtection/>
  <printOptions horizontalCentered="1"/>
  <pageMargins left="0.7874015748031497" right="0.7874015748031497" top="0.5905511811023623" bottom="0.5905511811023623" header="0.3937007874015748" footer="0.3937007874015748"/>
  <pageSetup fitToHeight="1" fitToWidth="1" horizontalDpi="300" verticalDpi="300" orientation="portrait" paperSize="9" scale="16" r:id="rId2"/>
  <headerFooter alignWithMargins="0">
    <oddFooter>&amp;L&amp;F
&amp;A&amp;Rimpreso el &amp;D &amp;T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D14"/>
  <sheetViews>
    <sheetView zoomScale="150" zoomScaleNormal="150" zoomScalePageLayoutView="0" workbookViewId="0" topLeftCell="A1">
      <selection activeCell="H61" sqref="H61"/>
    </sheetView>
  </sheetViews>
  <sheetFormatPr defaultColWidth="12" defaultRowHeight="11.25"/>
  <sheetData>
    <row r="1" spans="1:4" ht="18.75" thickBot="1">
      <c r="A1" s="31" t="s">
        <v>0</v>
      </c>
      <c r="B1" s="32" t="s">
        <v>16</v>
      </c>
      <c r="C1" s="31" t="s">
        <v>17</v>
      </c>
      <c r="D1">
        <v>70</v>
      </c>
    </row>
    <row r="2" spans="1:3" ht="12" thickTop="1">
      <c r="A2" s="33">
        <v>39820</v>
      </c>
      <c r="B2">
        <v>2</v>
      </c>
      <c r="C2">
        <f>+B2*$D$1</f>
        <v>140</v>
      </c>
    </row>
    <row r="3" spans="1:3" ht="11.25">
      <c r="A3" s="33">
        <v>39841</v>
      </c>
      <c r="B3">
        <v>2</v>
      </c>
      <c r="C3">
        <f aca="true" t="shared" si="0" ref="C3:C14">+B3*$D$1</f>
        <v>140</v>
      </c>
    </row>
    <row r="4" spans="1:3" ht="11.25">
      <c r="A4" s="33">
        <v>39870</v>
      </c>
      <c r="B4">
        <v>2</v>
      </c>
      <c r="C4">
        <f t="shared" si="0"/>
        <v>140</v>
      </c>
    </row>
    <row r="5" spans="1:3" ht="11.25">
      <c r="A5" s="33">
        <v>39910</v>
      </c>
      <c r="B5">
        <v>3</v>
      </c>
      <c r="C5">
        <f t="shared" si="0"/>
        <v>210</v>
      </c>
    </row>
    <row r="6" spans="1:3" ht="11.25">
      <c r="A6" s="33">
        <v>39940</v>
      </c>
      <c r="B6">
        <v>2</v>
      </c>
      <c r="C6">
        <f t="shared" si="0"/>
        <v>140</v>
      </c>
    </row>
    <row r="7" spans="1:3" ht="11.25">
      <c r="A7" s="33">
        <v>40035</v>
      </c>
      <c r="B7">
        <v>2</v>
      </c>
      <c r="C7">
        <f t="shared" si="0"/>
        <v>140</v>
      </c>
    </row>
    <row r="8" spans="1:3" ht="11.25">
      <c r="A8" s="33">
        <v>40091</v>
      </c>
      <c r="B8">
        <v>2</v>
      </c>
      <c r="C8">
        <f t="shared" si="0"/>
        <v>140</v>
      </c>
    </row>
    <row r="9" spans="1:3" ht="11.25">
      <c r="A9" s="33">
        <v>40108</v>
      </c>
      <c r="B9">
        <v>2</v>
      </c>
      <c r="C9">
        <f t="shared" si="0"/>
        <v>140</v>
      </c>
    </row>
    <row r="10" spans="1:3" ht="11.25">
      <c r="A10" s="33">
        <v>40123</v>
      </c>
      <c r="B10">
        <v>2</v>
      </c>
      <c r="C10">
        <f t="shared" si="0"/>
        <v>140</v>
      </c>
    </row>
    <row r="11" spans="1:3" ht="11.25">
      <c r="A11" s="33">
        <v>40135</v>
      </c>
      <c r="B11">
        <v>2</v>
      </c>
      <c r="C11">
        <f t="shared" si="0"/>
        <v>140</v>
      </c>
    </row>
    <row r="12" spans="1:3" ht="11.25">
      <c r="A12" s="33">
        <v>40144</v>
      </c>
      <c r="B12">
        <v>2</v>
      </c>
      <c r="C12">
        <f t="shared" si="0"/>
        <v>140</v>
      </c>
    </row>
    <row r="13" spans="1:3" ht="11.25">
      <c r="A13" s="33">
        <v>40191</v>
      </c>
      <c r="B13">
        <v>2</v>
      </c>
      <c r="C13">
        <f t="shared" si="0"/>
        <v>140</v>
      </c>
    </row>
    <row r="14" spans="1:3" ht="11.25">
      <c r="A14" s="33">
        <v>40221</v>
      </c>
      <c r="B14">
        <v>2</v>
      </c>
      <c r="C14">
        <f t="shared" si="0"/>
        <v>140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H239"/>
  <sheetViews>
    <sheetView zoomScalePageLayoutView="0" workbookViewId="0" topLeftCell="A1">
      <pane ySplit="1" topLeftCell="A164" activePane="bottomLeft" state="frozen"/>
      <selection pane="topLeft" activeCell="H61" sqref="H61"/>
      <selection pane="bottomLeft" activeCell="H61" sqref="H61"/>
    </sheetView>
  </sheetViews>
  <sheetFormatPr defaultColWidth="12" defaultRowHeight="11.25"/>
  <cols>
    <col min="1" max="1" width="12" style="5" customWidth="1"/>
    <col min="2" max="2" width="8.5" style="2" customWidth="1"/>
    <col min="3" max="3" width="10.5" style="0" customWidth="1"/>
    <col min="4" max="4" width="13" style="0" customWidth="1"/>
    <col min="5" max="5" width="11.33203125" style="0" customWidth="1"/>
    <col min="6" max="6" width="14.66015625" style="0" customWidth="1"/>
    <col min="7" max="7" width="52.66015625" style="0" customWidth="1"/>
  </cols>
  <sheetData>
    <row r="1" spans="1:6" s="1" customFormat="1" ht="17.25" customHeight="1">
      <c r="A1" s="4" t="s">
        <v>0</v>
      </c>
      <c r="B1" s="3" t="s">
        <v>2</v>
      </c>
      <c r="C1" s="3" t="s">
        <v>37</v>
      </c>
      <c r="D1" s="1" t="s">
        <v>35</v>
      </c>
      <c r="E1" s="1" t="s">
        <v>31</v>
      </c>
      <c r="F1" s="1" t="s">
        <v>25</v>
      </c>
    </row>
    <row r="2" spans="1:2" ht="11.25">
      <c r="A2" s="5">
        <v>32143</v>
      </c>
      <c r="B2" s="2">
        <v>0</v>
      </c>
    </row>
    <row r="3" spans="1:2" ht="11.25">
      <c r="A3" s="5">
        <v>32721</v>
      </c>
      <c r="B3" s="2">
        <v>1</v>
      </c>
    </row>
    <row r="4" spans="1:2" ht="11.25">
      <c r="A4" s="5">
        <v>32754</v>
      </c>
      <c r="B4" s="2">
        <v>2</v>
      </c>
    </row>
    <row r="5" spans="1:2" ht="11.25">
      <c r="A5" s="5">
        <v>32762</v>
      </c>
      <c r="B5" s="2">
        <v>3</v>
      </c>
    </row>
    <row r="6" spans="1:2" ht="11.25">
      <c r="A6" s="5">
        <v>32784</v>
      </c>
      <c r="B6" s="2">
        <v>4</v>
      </c>
    </row>
    <row r="7" spans="1:2" ht="11.25">
      <c r="A7" s="5">
        <v>33025</v>
      </c>
      <c r="B7" s="2">
        <v>5</v>
      </c>
    </row>
    <row r="8" spans="1:2" ht="11.25">
      <c r="A8" s="5">
        <v>33044</v>
      </c>
      <c r="B8" s="2">
        <v>6</v>
      </c>
    </row>
    <row r="9" spans="1:2" ht="11.25">
      <c r="A9" s="5">
        <v>33298</v>
      </c>
      <c r="B9" s="2">
        <v>7</v>
      </c>
    </row>
    <row r="10" spans="1:2" ht="11.25">
      <c r="A10" s="5">
        <v>33487</v>
      </c>
      <c r="B10" s="2">
        <v>8</v>
      </c>
    </row>
    <row r="11" spans="1:2" ht="11.25">
      <c r="A11" s="5">
        <v>34015</v>
      </c>
      <c r="B11" s="2">
        <v>9</v>
      </c>
    </row>
    <row r="12" spans="1:2" ht="11.25">
      <c r="A12" s="5">
        <v>34325</v>
      </c>
      <c r="B12" s="2">
        <v>10</v>
      </c>
    </row>
    <row r="13" spans="1:2" ht="11.25">
      <c r="A13" s="5">
        <v>34346</v>
      </c>
      <c r="B13" s="2">
        <v>11</v>
      </c>
    </row>
    <row r="14" spans="1:2" ht="11.25">
      <c r="A14" s="5">
        <v>34347</v>
      </c>
      <c r="B14" s="2">
        <v>12</v>
      </c>
    </row>
    <row r="15" spans="1:2" ht="11.25">
      <c r="A15" s="5">
        <v>34498</v>
      </c>
      <c r="B15" s="2">
        <v>13</v>
      </c>
    </row>
    <row r="16" spans="1:2" ht="11.25">
      <c r="A16" s="5">
        <v>34533</v>
      </c>
      <c r="B16" s="2">
        <v>14</v>
      </c>
    </row>
    <row r="17" spans="1:2" ht="11.25">
      <c r="A17" s="5">
        <v>34547</v>
      </c>
      <c r="B17" s="2">
        <v>15</v>
      </c>
    </row>
    <row r="18" spans="1:2" ht="11.25">
      <c r="A18" s="5">
        <v>34673</v>
      </c>
      <c r="B18" s="2">
        <v>16</v>
      </c>
    </row>
    <row r="19" spans="1:2" ht="11.25">
      <c r="A19" s="5">
        <v>34773</v>
      </c>
      <c r="B19" s="2">
        <v>17</v>
      </c>
    </row>
    <row r="20" spans="1:2" ht="11.25">
      <c r="A20" s="5">
        <v>34851</v>
      </c>
      <c r="B20" s="2">
        <v>18</v>
      </c>
    </row>
    <row r="21" spans="1:2" ht="11.25">
      <c r="A21" s="5">
        <v>34876</v>
      </c>
      <c r="B21" s="2">
        <v>19</v>
      </c>
    </row>
    <row r="22" spans="1:2" ht="11.25">
      <c r="A22" s="5">
        <v>34932</v>
      </c>
      <c r="B22" s="2">
        <v>20</v>
      </c>
    </row>
    <row r="23" spans="1:2" ht="11.25">
      <c r="A23" s="5">
        <v>34932</v>
      </c>
      <c r="B23" s="2">
        <v>21</v>
      </c>
    </row>
    <row r="24" spans="1:2" ht="11.25">
      <c r="A24" s="5">
        <v>34933</v>
      </c>
      <c r="B24" s="2">
        <v>22</v>
      </c>
    </row>
    <row r="25" spans="1:2" ht="11.25">
      <c r="A25" s="5">
        <v>34950</v>
      </c>
      <c r="B25" s="2">
        <v>21</v>
      </c>
    </row>
    <row r="26" spans="1:2" ht="11.25">
      <c r="A26" s="5">
        <v>34960</v>
      </c>
      <c r="B26" s="2">
        <v>22</v>
      </c>
    </row>
    <row r="27" spans="1:2" ht="11.25">
      <c r="A27" s="5">
        <v>34968</v>
      </c>
      <c r="B27" s="2">
        <v>21</v>
      </c>
    </row>
    <row r="28" spans="1:2" ht="11.25">
      <c r="A28" s="5">
        <v>34978</v>
      </c>
      <c r="B28" s="2">
        <v>20</v>
      </c>
    </row>
    <row r="29" spans="1:2" ht="11.25">
      <c r="A29" s="5">
        <v>34978</v>
      </c>
      <c r="B29" s="2">
        <v>19</v>
      </c>
    </row>
    <row r="30" spans="1:2" ht="11.25">
      <c r="A30" s="5">
        <v>35004</v>
      </c>
      <c r="B30" s="2">
        <v>20</v>
      </c>
    </row>
    <row r="31" spans="1:2" ht="11.25">
      <c r="A31" s="5">
        <v>35037</v>
      </c>
      <c r="B31" s="2">
        <v>19</v>
      </c>
    </row>
    <row r="32" spans="1:2" ht="11.25">
      <c r="A32" s="5">
        <v>35044</v>
      </c>
      <c r="B32" s="2">
        <v>20</v>
      </c>
    </row>
    <row r="33" spans="1:2" ht="11.25">
      <c r="A33" s="5">
        <v>35060</v>
      </c>
      <c r="B33" s="2">
        <v>21</v>
      </c>
    </row>
    <row r="34" spans="1:2" ht="11.25">
      <c r="A34" s="5">
        <v>35075</v>
      </c>
      <c r="B34" s="2">
        <v>20</v>
      </c>
    </row>
    <row r="35" spans="1:2" ht="11.25">
      <c r="A35" s="5">
        <v>35086</v>
      </c>
      <c r="B35" s="2">
        <v>19</v>
      </c>
    </row>
    <row r="36" spans="1:2" ht="11.25">
      <c r="A36" s="5">
        <v>35113</v>
      </c>
      <c r="B36" s="2">
        <v>18</v>
      </c>
    </row>
    <row r="37" spans="1:2" ht="11.25">
      <c r="A37" s="5">
        <v>35125</v>
      </c>
      <c r="B37" s="2">
        <v>19</v>
      </c>
    </row>
    <row r="38" spans="1:2" ht="11.25">
      <c r="A38" s="5">
        <v>35125</v>
      </c>
      <c r="B38" s="2">
        <v>20</v>
      </c>
    </row>
    <row r="39" spans="1:2" ht="11.25">
      <c r="A39" s="5">
        <v>35139</v>
      </c>
      <c r="B39" s="2">
        <v>19</v>
      </c>
    </row>
    <row r="40" spans="1:2" ht="11.25">
      <c r="A40" s="5">
        <v>35155</v>
      </c>
      <c r="B40" s="2">
        <v>18</v>
      </c>
    </row>
    <row r="41" spans="1:2" ht="11.25">
      <c r="A41" s="5">
        <v>35247</v>
      </c>
      <c r="B41" s="2">
        <v>19</v>
      </c>
    </row>
    <row r="42" spans="1:2" ht="11.25">
      <c r="A42" s="5">
        <v>35296</v>
      </c>
      <c r="B42" s="2">
        <v>20</v>
      </c>
    </row>
    <row r="43" spans="1:2" ht="11.25">
      <c r="A43" s="5">
        <v>35314</v>
      </c>
      <c r="B43" s="2">
        <v>19</v>
      </c>
    </row>
    <row r="44" spans="1:2" ht="11.25">
      <c r="A44" s="5">
        <v>35317</v>
      </c>
      <c r="B44" s="2">
        <v>20</v>
      </c>
    </row>
    <row r="45" spans="1:2" ht="11.25">
      <c r="A45" s="5">
        <v>35318</v>
      </c>
      <c r="B45" s="2">
        <v>19</v>
      </c>
    </row>
    <row r="46" spans="1:2" ht="11.25">
      <c r="A46" s="5">
        <v>35324</v>
      </c>
      <c r="B46" s="2">
        <v>20</v>
      </c>
    </row>
    <row r="47" spans="1:2" ht="11.25">
      <c r="A47" s="5">
        <v>35331</v>
      </c>
      <c r="B47" s="2">
        <v>21</v>
      </c>
    </row>
    <row r="48" spans="1:2" ht="11.25">
      <c r="A48" s="5">
        <v>35370</v>
      </c>
      <c r="B48" s="2">
        <v>22</v>
      </c>
    </row>
    <row r="49" spans="1:2" ht="11.25">
      <c r="A49" s="5">
        <v>35376</v>
      </c>
      <c r="B49" s="2">
        <v>23</v>
      </c>
    </row>
    <row r="50" spans="1:2" ht="11.25">
      <c r="A50" s="5">
        <v>35394</v>
      </c>
      <c r="B50" s="2">
        <v>24</v>
      </c>
    </row>
    <row r="51" spans="1:2" ht="11.25">
      <c r="A51" s="5">
        <v>35401</v>
      </c>
      <c r="B51" s="2">
        <v>25</v>
      </c>
    </row>
    <row r="52" spans="1:2" ht="11.25">
      <c r="A52" s="5">
        <v>35445</v>
      </c>
      <c r="B52" s="2">
        <v>24</v>
      </c>
    </row>
    <row r="53" spans="1:2" ht="11.25">
      <c r="A53" s="5">
        <v>35464</v>
      </c>
      <c r="B53" s="2">
        <v>25</v>
      </c>
    </row>
    <row r="54" spans="1:2" ht="11.25">
      <c r="A54" s="5">
        <v>35467</v>
      </c>
      <c r="B54" s="2">
        <v>26</v>
      </c>
    </row>
    <row r="55" spans="1:2" ht="11.25">
      <c r="A55" s="5">
        <v>35477</v>
      </c>
      <c r="B55" s="2">
        <v>25</v>
      </c>
    </row>
    <row r="56" spans="1:2" ht="11.25">
      <c r="A56" s="5">
        <v>35529</v>
      </c>
      <c r="B56" s="2">
        <v>26</v>
      </c>
    </row>
    <row r="57" spans="1:2" ht="11.25">
      <c r="A57" s="5">
        <v>35570</v>
      </c>
      <c r="B57" s="2">
        <v>25</v>
      </c>
    </row>
    <row r="58" spans="1:2" ht="11.25">
      <c r="A58" s="5">
        <v>35570</v>
      </c>
      <c r="B58" s="2">
        <v>24</v>
      </c>
    </row>
    <row r="59" spans="1:2" ht="11.25">
      <c r="A59" s="5">
        <v>35582</v>
      </c>
      <c r="B59" s="2">
        <v>25</v>
      </c>
    </row>
    <row r="60" spans="1:2" ht="11.25">
      <c r="A60" s="5">
        <v>35594</v>
      </c>
      <c r="B60" s="2">
        <v>24</v>
      </c>
    </row>
    <row r="61" spans="1:2" ht="11.25">
      <c r="A61" s="5">
        <v>35608</v>
      </c>
      <c r="B61" s="2">
        <v>25</v>
      </c>
    </row>
    <row r="62" spans="1:2" ht="11.25">
      <c r="A62" s="5">
        <v>35690</v>
      </c>
      <c r="B62" s="2">
        <v>26</v>
      </c>
    </row>
    <row r="63" spans="1:2" ht="11.25">
      <c r="A63" s="5">
        <v>35705</v>
      </c>
      <c r="B63" s="2">
        <v>25</v>
      </c>
    </row>
    <row r="64" spans="1:2" ht="11.25">
      <c r="A64" s="5">
        <v>35706</v>
      </c>
      <c r="B64" s="2">
        <v>26</v>
      </c>
    </row>
    <row r="65" spans="1:2" ht="11.25">
      <c r="A65" s="5">
        <v>35759</v>
      </c>
      <c r="B65" s="2">
        <v>27</v>
      </c>
    </row>
    <row r="66" spans="1:2" ht="11.25">
      <c r="A66" s="5">
        <v>35765</v>
      </c>
      <c r="B66" s="2">
        <v>28</v>
      </c>
    </row>
    <row r="67" spans="1:2" ht="11.25">
      <c r="A67" s="5">
        <v>35796</v>
      </c>
      <c r="B67" s="2">
        <v>29</v>
      </c>
    </row>
    <row r="68" spans="1:2" ht="11.25">
      <c r="A68" s="5">
        <v>35804</v>
      </c>
      <c r="B68" s="2">
        <v>30</v>
      </c>
    </row>
    <row r="69" spans="1:2" ht="11.25">
      <c r="A69" s="5">
        <v>35818</v>
      </c>
      <c r="B69" s="2">
        <v>29</v>
      </c>
    </row>
    <row r="70" spans="1:2" ht="11.25">
      <c r="A70" s="5">
        <v>35819</v>
      </c>
      <c r="B70" s="2">
        <v>28</v>
      </c>
    </row>
    <row r="71" spans="1:2" ht="11.25">
      <c r="A71" s="5">
        <v>35841</v>
      </c>
      <c r="B71" s="2">
        <v>27</v>
      </c>
    </row>
    <row r="72" spans="1:2" ht="11.25">
      <c r="A72" s="5">
        <v>35885</v>
      </c>
      <c r="B72" s="2">
        <v>26</v>
      </c>
    </row>
    <row r="73" spans="1:2" ht="11.25">
      <c r="A73" s="5">
        <v>35885</v>
      </c>
      <c r="B73" s="2">
        <v>25</v>
      </c>
    </row>
    <row r="74" spans="1:2" ht="11.25">
      <c r="A74" s="5">
        <v>35885</v>
      </c>
      <c r="B74" s="2">
        <v>24</v>
      </c>
    </row>
    <row r="75" spans="1:2" ht="11.25">
      <c r="A75" s="5">
        <v>35886</v>
      </c>
      <c r="B75" s="2">
        <v>25</v>
      </c>
    </row>
    <row r="76" spans="1:2" ht="11.25">
      <c r="A76" s="5">
        <v>35966</v>
      </c>
      <c r="B76" s="2">
        <v>24</v>
      </c>
    </row>
    <row r="77" spans="1:2" ht="11.25">
      <c r="A77" s="5">
        <v>36008</v>
      </c>
      <c r="B77" s="2">
        <v>25</v>
      </c>
    </row>
    <row r="78" spans="1:2" ht="11.25">
      <c r="A78" s="5">
        <v>36031</v>
      </c>
      <c r="B78" s="2">
        <v>26</v>
      </c>
    </row>
    <row r="79" spans="1:2" ht="11.25">
      <c r="A79" s="5">
        <v>36060</v>
      </c>
      <c r="B79" s="2">
        <v>25</v>
      </c>
    </row>
    <row r="80" spans="1:2" ht="11.25">
      <c r="A80" s="5">
        <v>36061</v>
      </c>
      <c r="B80" s="2">
        <v>26</v>
      </c>
    </row>
    <row r="81" spans="1:2" ht="11.25">
      <c r="A81" s="5">
        <v>36105</v>
      </c>
      <c r="B81" s="2">
        <v>25</v>
      </c>
    </row>
    <row r="82" spans="1:2" ht="11.25">
      <c r="A82" s="5">
        <v>36124</v>
      </c>
      <c r="B82" s="2">
        <v>24</v>
      </c>
    </row>
    <row r="83" spans="1:2" ht="11.25">
      <c r="A83" s="5">
        <v>36130</v>
      </c>
      <c r="B83" s="2">
        <v>25</v>
      </c>
    </row>
    <row r="84" spans="1:2" ht="11.25">
      <c r="A84" s="5">
        <v>36137</v>
      </c>
      <c r="B84" s="2">
        <v>24</v>
      </c>
    </row>
    <row r="85" spans="1:2" ht="11.25">
      <c r="A85" s="5">
        <v>36160</v>
      </c>
      <c r="B85" s="2">
        <v>23</v>
      </c>
    </row>
    <row r="86" spans="1:2" ht="11.25">
      <c r="A86" s="5">
        <v>36192</v>
      </c>
      <c r="B86" s="2">
        <v>24</v>
      </c>
    </row>
    <row r="87" spans="1:2" ht="11.25">
      <c r="A87" s="5">
        <v>36192</v>
      </c>
      <c r="B87" s="2">
        <v>25</v>
      </c>
    </row>
    <row r="88" spans="1:2" ht="11.25">
      <c r="A88" s="5">
        <v>36192</v>
      </c>
      <c r="B88" s="2">
        <v>24</v>
      </c>
    </row>
    <row r="89" spans="1:2" ht="11.25">
      <c r="A89" s="5">
        <v>36234</v>
      </c>
      <c r="B89" s="2">
        <v>25</v>
      </c>
    </row>
    <row r="90" spans="1:2" ht="11.25">
      <c r="A90" s="5">
        <v>36293</v>
      </c>
      <c r="B90" s="2">
        <v>24</v>
      </c>
    </row>
    <row r="91" spans="1:2" ht="11.25">
      <c r="A91" s="5">
        <v>36294</v>
      </c>
      <c r="B91" s="2">
        <v>23</v>
      </c>
    </row>
    <row r="92" spans="1:2" ht="11.25">
      <c r="A92" s="5">
        <v>36301</v>
      </c>
      <c r="B92" s="2">
        <v>22</v>
      </c>
    </row>
    <row r="93" spans="1:2" ht="11.25">
      <c r="A93" s="5">
        <v>36354</v>
      </c>
      <c r="B93" s="2">
        <v>23</v>
      </c>
    </row>
    <row r="94" spans="1:2" ht="11.25">
      <c r="A94" s="5">
        <v>36368</v>
      </c>
      <c r="B94" s="2">
        <v>24</v>
      </c>
    </row>
    <row r="95" spans="1:2" ht="11.25">
      <c r="A95" s="5">
        <v>36368</v>
      </c>
      <c r="B95" s="2">
        <v>25</v>
      </c>
    </row>
    <row r="96" spans="1:2" ht="11.25">
      <c r="A96" s="5">
        <v>36373</v>
      </c>
      <c r="B96" s="2">
        <v>26</v>
      </c>
    </row>
    <row r="97" spans="1:2" ht="11.25">
      <c r="A97" s="5">
        <v>36373</v>
      </c>
      <c r="B97" s="2">
        <v>27</v>
      </c>
    </row>
    <row r="98" spans="1:2" ht="11.25">
      <c r="A98" s="5">
        <v>36373</v>
      </c>
      <c r="B98" s="2">
        <v>28</v>
      </c>
    </row>
    <row r="99" spans="1:2" ht="11.25">
      <c r="A99" s="5">
        <v>36418</v>
      </c>
      <c r="B99" s="2">
        <v>27</v>
      </c>
    </row>
    <row r="100" spans="1:2" ht="11.25">
      <c r="A100" s="5">
        <v>36425</v>
      </c>
      <c r="B100" s="2">
        <v>28</v>
      </c>
    </row>
    <row r="101" spans="1:2" ht="11.25">
      <c r="A101" s="5">
        <v>36434</v>
      </c>
      <c r="B101" s="2">
        <v>29</v>
      </c>
    </row>
    <row r="102" spans="1:2" ht="11.25">
      <c r="A102" s="5">
        <v>36462</v>
      </c>
      <c r="B102" s="2">
        <v>30</v>
      </c>
    </row>
    <row r="103" spans="1:2" ht="11.25">
      <c r="A103" s="5">
        <v>36462</v>
      </c>
      <c r="B103" s="2">
        <v>29</v>
      </c>
    </row>
    <row r="104" spans="1:2" ht="11.25">
      <c r="A104" s="5">
        <v>36469</v>
      </c>
      <c r="B104" s="2">
        <v>30</v>
      </c>
    </row>
    <row r="105" spans="1:2" ht="11.25">
      <c r="A105" s="5">
        <v>36494</v>
      </c>
      <c r="B105" s="2">
        <v>29</v>
      </c>
    </row>
    <row r="106" spans="1:2" ht="11.25">
      <c r="A106" s="5">
        <v>36507</v>
      </c>
      <c r="B106" s="2">
        <v>30</v>
      </c>
    </row>
    <row r="107" spans="1:2" ht="11.25">
      <c r="A107" s="5">
        <v>36586</v>
      </c>
      <c r="B107" s="2">
        <v>31</v>
      </c>
    </row>
    <row r="108" spans="1:2" ht="11.25">
      <c r="A108" s="5">
        <v>36609</v>
      </c>
      <c r="B108" s="2">
        <v>30</v>
      </c>
    </row>
    <row r="109" spans="1:2" ht="11.25">
      <c r="A109" s="5">
        <v>36619</v>
      </c>
      <c r="B109" s="2">
        <v>31</v>
      </c>
    </row>
    <row r="110" spans="1:2" ht="11.25">
      <c r="A110" s="5">
        <v>36626</v>
      </c>
      <c r="B110" s="2">
        <v>32</v>
      </c>
    </row>
    <row r="111" spans="1:2" ht="11.25">
      <c r="A111" s="5">
        <v>36628</v>
      </c>
      <c r="B111" s="2">
        <v>31</v>
      </c>
    </row>
    <row r="112" spans="1:2" ht="11.25">
      <c r="A112" s="5">
        <v>36630</v>
      </c>
      <c r="B112" s="2">
        <v>32</v>
      </c>
    </row>
    <row r="113" spans="1:2" ht="11.25">
      <c r="A113" s="5">
        <v>36662</v>
      </c>
      <c r="B113" s="2">
        <v>33</v>
      </c>
    </row>
    <row r="114" spans="1:2" ht="11.25">
      <c r="A114" s="5">
        <v>36708</v>
      </c>
      <c r="B114" s="2">
        <v>34</v>
      </c>
    </row>
    <row r="115" spans="1:2" ht="11.25">
      <c r="A115" s="5">
        <v>36720</v>
      </c>
      <c r="B115" s="2">
        <v>35</v>
      </c>
    </row>
    <row r="116" spans="1:2" ht="11.25">
      <c r="A116" s="5">
        <v>36727</v>
      </c>
      <c r="B116" s="2">
        <v>34</v>
      </c>
    </row>
    <row r="117" spans="1:2" ht="11.25">
      <c r="A117" s="5">
        <v>36731</v>
      </c>
      <c r="B117" s="2">
        <v>35</v>
      </c>
    </row>
    <row r="118" spans="1:2" ht="11.25">
      <c r="A118" s="5">
        <v>36733</v>
      </c>
      <c r="B118" s="2">
        <v>36</v>
      </c>
    </row>
    <row r="119" spans="1:2" ht="11.25">
      <c r="A119" s="5">
        <v>36738</v>
      </c>
      <c r="B119" s="2">
        <v>35</v>
      </c>
    </row>
    <row r="120" spans="1:2" ht="11.25">
      <c r="A120" s="5">
        <v>36780</v>
      </c>
      <c r="B120" s="2">
        <v>36</v>
      </c>
    </row>
    <row r="121" spans="1:2" ht="11.25">
      <c r="A121" s="5">
        <v>36784</v>
      </c>
      <c r="B121" s="2">
        <v>35</v>
      </c>
    </row>
    <row r="122" spans="1:2" ht="11.25">
      <c r="A122" s="5">
        <v>36784</v>
      </c>
      <c r="B122" s="2">
        <v>34</v>
      </c>
    </row>
    <row r="123" spans="1:2" ht="11.25">
      <c r="A123" s="5">
        <v>36787</v>
      </c>
      <c r="B123" s="2">
        <v>35</v>
      </c>
    </row>
    <row r="124" spans="1:2" ht="11.25">
      <c r="A124" s="5">
        <v>36787</v>
      </c>
      <c r="B124" s="2">
        <v>36</v>
      </c>
    </row>
    <row r="125" spans="1:2" ht="11.25">
      <c r="A125" s="5">
        <v>36803</v>
      </c>
      <c r="B125" s="2">
        <v>35</v>
      </c>
    </row>
    <row r="126" spans="1:2" ht="11.25">
      <c r="A126" s="5">
        <v>36804</v>
      </c>
      <c r="B126" s="2">
        <v>36</v>
      </c>
    </row>
    <row r="127" spans="1:2" ht="11.25">
      <c r="A127" s="5">
        <v>36808</v>
      </c>
      <c r="B127" s="2">
        <v>37</v>
      </c>
    </row>
    <row r="128" spans="1:2" ht="11.25">
      <c r="A128" s="5">
        <v>36809</v>
      </c>
      <c r="B128" s="2">
        <v>36</v>
      </c>
    </row>
    <row r="129" spans="1:2" ht="11.25">
      <c r="A129" s="5">
        <v>36831</v>
      </c>
      <c r="B129" s="2">
        <v>37</v>
      </c>
    </row>
    <row r="130" spans="1:2" ht="11.25">
      <c r="A130" s="5">
        <v>36842</v>
      </c>
      <c r="B130" s="2">
        <v>36</v>
      </c>
    </row>
    <row r="131" spans="1:2" ht="11.25">
      <c r="A131" s="5">
        <v>36843</v>
      </c>
      <c r="B131" s="2">
        <v>37</v>
      </c>
    </row>
    <row r="132" spans="1:2" ht="11.25">
      <c r="A132" s="5">
        <v>36888</v>
      </c>
      <c r="B132" s="2">
        <v>36</v>
      </c>
    </row>
    <row r="133" spans="1:2" ht="11.25">
      <c r="A133" s="5">
        <v>36889</v>
      </c>
      <c r="B133" s="2">
        <v>37</v>
      </c>
    </row>
    <row r="134" spans="1:2" ht="11.25">
      <c r="A134" s="5">
        <v>36913</v>
      </c>
      <c r="B134" s="2">
        <v>36</v>
      </c>
    </row>
    <row r="135" spans="1:2" ht="11.25">
      <c r="A135" s="5">
        <v>36914</v>
      </c>
      <c r="B135" s="2">
        <v>35</v>
      </c>
    </row>
    <row r="136" spans="1:2" ht="11.25">
      <c r="A136" s="5">
        <v>36938</v>
      </c>
      <c r="B136" s="2">
        <v>34</v>
      </c>
    </row>
    <row r="137" spans="1:2" ht="11.25">
      <c r="A137" s="5">
        <v>36981</v>
      </c>
      <c r="B137" s="2">
        <v>33</v>
      </c>
    </row>
    <row r="138" spans="1:2" ht="11.25">
      <c r="A138" s="5">
        <v>36997</v>
      </c>
      <c r="B138" s="2">
        <v>34</v>
      </c>
    </row>
    <row r="139" spans="1:2" ht="11.25">
      <c r="A139" s="5">
        <v>37014</v>
      </c>
      <c r="B139" s="2">
        <v>35</v>
      </c>
    </row>
    <row r="140" spans="1:2" ht="11.25">
      <c r="A140" s="5">
        <v>37017</v>
      </c>
      <c r="B140" s="2">
        <v>34</v>
      </c>
    </row>
    <row r="141" spans="1:2" ht="11.25">
      <c r="A141" s="5">
        <v>37018</v>
      </c>
      <c r="B141" s="2">
        <v>33</v>
      </c>
    </row>
    <row r="142" spans="1:2" ht="11.25">
      <c r="A142" s="5">
        <v>37043</v>
      </c>
      <c r="B142" s="2">
        <v>32</v>
      </c>
    </row>
    <row r="143" spans="1:2" ht="11.25">
      <c r="A143" s="5">
        <v>37047</v>
      </c>
      <c r="B143" s="2">
        <v>31</v>
      </c>
    </row>
    <row r="144" spans="1:2" ht="11.25">
      <c r="A144" s="5">
        <v>37060</v>
      </c>
      <c r="B144" s="2">
        <v>32</v>
      </c>
    </row>
    <row r="145" spans="1:2" ht="11.25">
      <c r="A145" s="5">
        <v>37061</v>
      </c>
      <c r="B145" s="2">
        <v>33</v>
      </c>
    </row>
    <row r="146" spans="1:2" ht="11.25">
      <c r="A146" s="5">
        <v>37074</v>
      </c>
      <c r="B146" s="2">
        <v>34</v>
      </c>
    </row>
    <row r="147" spans="1:2" ht="11.25">
      <c r="A147" s="5">
        <v>37080</v>
      </c>
      <c r="B147" s="2">
        <v>33</v>
      </c>
    </row>
    <row r="148" spans="1:2" ht="11.25">
      <c r="A148" s="5">
        <v>37127</v>
      </c>
      <c r="B148" s="2">
        <v>32</v>
      </c>
    </row>
    <row r="149" spans="1:2" ht="11.25">
      <c r="A149" s="5">
        <v>37144</v>
      </c>
      <c r="B149" s="2">
        <v>33</v>
      </c>
    </row>
    <row r="150" spans="1:2" ht="11.25">
      <c r="A150" s="5">
        <v>37146</v>
      </c>
      <c r="B150" s="2">
        <v>34</v>
      </c>
    </row>
    <row r="151" spans="1:2" ht="11.25">
      <c r="A151" s="5">
        <v>37153</v>
      </c>
      <c r="B151" s="2">
        <v>35</v>
      </c>
    </row>
    <row r="152" spans="1:2" ht="11.25">
      <c r="A152" s="5">
        <v>37157</v>
      </c>
      <c r="B152" s="2">
        <v>34</v>
      </c>
    </row>
    <row r="153" spans="1:2" ht="11.25">
      <c r="A153" s="5">
        <v>37207</v>
      </c>
      <c r="B153" s="2">
        <v>35</v>
      </c>
    </row>
    <row r="154" spans="1:2" ht="11.25">
      <c r="A154" s="5">
        <v>37207</v>
      </c>
      <c r="B154" s="2">
        <v>36</v>
      </c>
    </row>
    <row r="155" spans="1:2" ht="11.25">
      <c r="A155" s="5">
        <v>37225</v>
      </c>
      <c r="B155" s="2">
        <v>35</v>
      </c>
    </row>
    <row r="156" spans="1:2" ht="11.25">
      <c r="A156" s="5">
        <v>37316</v>
      </c>
      <c r="B156" s="2">
        <v>36</v>
      </c>
    </row>
    <row r="157" spans="1:2" ht="11.25">
      <c r="A157" s="5">
        <v>37338</v>
      </c>
      <c r="B157" s="2">
        <v>35</v>
      </c>
    </row>
    <row r="158" spans="1:2" ht="11.25">
      <c r="A158" s="5">
        <v>37368</v>
      </c>
      <c r="B158" s="2">
        <v>36</v>
      </c>
    </row>
    <row r="159" spans="1:2" ht="11.25">
      <c r="A159" s="5">
        <v>37410</v>
      </c>
      <c r="B159" s="2">
        <v>37</v>
      </c>
    </row>
    <row r="160" spans="1:2" ht="11.25">
      <c r="A160" s="5">
        <v>37417</v>
      </c>
      <c r="B160" s="2">
        <v>38</v>
      </c>
    </row>
    <row r="161" spans="1:2" ht="11.25">
      <c r="A161" s="5">
        <v>37420</v>
      </c>
      <c r="B161" s="2">
        <v>39</v>
      </c>
    </row>
    <row r="162" spans="1:2" ht="11.25">
      <c r="A162" s="5">
        <v>37431</v>
      </c>
      <c r="B162" s="2">
        <v>40</v>
      </c>
    </row>
    <row r="163" spans="1:2" ht="11.25">
      <c r="A163" s="5">
        <v>37454</v>
      </c>
      <c r="B163" s="2">
        <v>41</v>
      </c>
    </row>
    <row r="164" spans="1:2" ht="11.25">
      <c r="A164" s="5">
        <v>37468</v>
      </c>
      <c r="B164" s="2">
        <v>40</v>
      </c>
    </row>
    <row r="165" spans="1:2" ht="11.25">
      <c r="A165" s="5">
        <v>37468</v>
      </c>
      <c r="B165" s="2">
        <v>39</v>
      </c>
    </row>
    <row r="166" spans="1:2" ht="11.25">
      <c r="A166" s="5">
        <v>37469</v>
      </c>
      <c r="B166" s="2">
        <v>40</v>
      </c>
    </row>
    <row r="167" spans="1:2" ht="11.25">
      <c r="A167" s="5">
        <v>37473</v>
      </c>
      <c r="B167" s="2">
        <v>41</v>
      </c>
    </row>
    <row r="168" spans="1:2" ht="11.25">
      <c r="A168" s="5">
        <v>37476</v>
      </c>
      <c r="B168" s="2">
        <v>42</v>
      </c>
    </row>
    <row r="169" spans="1:2" ht="11.25">
      <c r="A169" s="5">
        <v>37483</v>
      </c>
      <c r="B169" s="2">
        <v>41</v>
      </c>
    </row>
    <row r="170" spans="1:2" ht="11.25">
      <c r="A170" s="5">
        <v>37487</v>
      </c>
      <c r="B170" s="2">
        <v>42</v>
      </c>
    </row>
    <row r="171" spans="1:2" ht="11.25">
      <c r="A171" s="5">
        <v>37488</v>
      </c>
      <c r="B171" s="2">
        <v>43</v>
      </c>
    </row>
    <row r="172" spans="1:2" ht="11.25">
      <c r="A172" s="5">
        <v>37488</v>
      </c>
      <c r="B172" s="2">
        <v>44</v>
      </c>
    </row>
    <row r="173" spans="1:2" ht="11.25">
      <c r="A173" s="5">
        <v>37501</v>
      </c>
      <c r="B173" s="2">
        <v>43</v>
      </c>
    </row>
    <row r="174" spans="1:2" ht="11.25">
      <c r="A174" s="5">
        <v>37505</v>
      </c>
      <c r="B174" s="2">
        <v>42</v>
      </c>
    </row>
    <row r="175" spans="1:2" ht="11.25">
      <c r="A175" s="5">
        <v>37517</v>
      </c>
      <c r="B175" s="2">
        <v>41</v>
      </c>
    </row>
    <row r="176" spans="1:2" ht="11.25">
      <c r="A176" s="5">
        <v>37530</v>
      </c>
      <c r="B176" s="2">
        <v>40</v>
      </c>
    </row>
    <row r="177" spans="1:2" ht="11.25">
      <c r="A177" s="5">
        <v>37540</v>
      </c>
      <c r="B177" s="2">
        <v>39</v>
      </c>
    </row>
    <row r="178" spans="1:2" ht="11.25">
      <c r="A178" s="5">
        <v>37544</v>
      </c>
      <c r="B178" s="2">
        <v>40</v>
      </c>
    </row>
    <row r="179" spans="1:2" ht="11.25">
      <c r="A179" s="5">
        <v>37549</v>
      </c>
      <c r="B179" s="2">
        <v>39</v>
      </c>
    </row>
    <row r="180" spans="1:2" ht="11.25">
      <c r="A180" s="5">
        <v>37549</v>
      </c>
      <c r="B180" s="2">
        <v>38</v>
      </c>
    </row>
    <row r="181" spans="1:2" ht="11.25">
      <c r="A181" s="5">
        <v>37560</v>
      </c>
      <c r="B181" s="2">
        <v>37</v>
      </c>
    </row>
    <row r="182" spans="1:2" ht="11.25">
      <c r="A182" s="5">
        <v>37570</v>
      </c>
      <c r="B182" s="2">
        <v>36</v>
      </c>
    </row>
    <row r="183" spans="1:2" ht="11.25">
      <c r="A183" s="5">
        <v>37572</v>
      </c>
      <c r="B183" s="2">
        <v>37</v>
      </c>
    </row>
    <row r="184" spans="1:2" ht="11.25">
      <c r="A184" s="5">
        <v>37575</v>
      </c>
      <c r="B184" s="2">
        <v>38</v>
      </c>
    </row>
    <row r="185" spans="1:2" ht="11.25">
      <c r="A185" s="5">
        <v>37575</v>
      </c>
      <c r="B185" s="2">
        <v>39</v>
      </c>
    </row>
    <row r="186" spans="1:2" ht="11.25">
      <c r="A186" s="5">
        <v>37590</v>
      </c>
      <c r="B186" s="2">
        <v>38</v>
      </c>
    </row>
    <row r="187" spans="1:2" ht="11.25">
      <c r="A187" s="5">
        <v>37590</v>
      </c>
      <c r="B187" s="2">
        <v>37</v>
      </c>
    </row>
    <row r="188" spans="1:2" ht="11.25">
      <c r="A188" s="5">
        <v>37612</v>
      </c>
      <c r="B188" s="2">
        <v>36</v>
      </c>
    </row>
    <row r="189" spans="1:2" ht="11.25">
      <c r="A189" s="5">
        <v>37612</v>
      </c>
      <c r="B189" s="2">
        <v>35</v>
      </c>
    </row>
    <row r="190" spans="1:2" ht="11.25">
      <c r="A190" s="5">
        <v>37626</v>
      </c>
      <c r="B190" s="2">
        <v>34</v>
      </c>
    </row>
    <row r="191" spans="1:2" ht="11.25">
      <c r="A191" s="5">
        <v>37653</v>
      </c>
      <c r="B191" s="2">
        <v>35</v>
      </c>
    </row>
    <row r="192" spans="1:2" ht="11.25">
      <c r="A192" s="5">
        <v>37676</v>
      </c>
      <c r="B192" s="2">
        <v>36</v>
      </c>
    </row>
    <row r="193" spans="1:2" ht="11.25">
      <c r="A193" s="5">
        <v>37685</v>
      </c>
      <c r="B193" s="2">
        <v>37</v>
      </c>
    </row>
    <row r="194" spans="1:2" ht="11.25">
      <c r="A194" s="5">
        <v>37685</v>
      </c>
      <c r="B194" s="2">
        <v>38</v>
      </c>
    </row>
    <row r="195" spans="1:2" ht="11.25">
      <c r="A195" s="5">
        <v>37703</v>
      </c>
      <c r="B195" s="2">
        <v>37</v>
      </c>
    </row>
    <row r="196" spans="1:2" ht="11.25">
      <c r="A196" s="5">
        <v>37724</v>
      </c>
      <c r="B196" s="2">
        <v>36</v>
      </c>
    </row>
    <row r="197" spans="1:2" ht="11.25">
      <c r="A197" s="5">
        <v>37724</v>
      </c>
      <c r="B197" s="2">
        <v>35</v>
      </c>
    </row>
    <row r="198" spans="1:2" ht="11.25">
      <c r="A198" s="5">
        <v>37741</v>
      </c>
      <c r="B198" s="2">
        <v>34</v>
      </c>
    </row>
    <row r="199" spans="1:2" ht="11.25">
      <c r="A199" s="5">
        <v>37753</v>
      </c>
      <c r="B199" s="2">
        <v>35</v>
      </c>
    </row>
    <row r="200" spans="1:2" ht="11.25">
      <c r="A200" s="5">
        <v>37759</v>
      </c>
      <c r="B200" s="2">
        <v>34</v>
      </c>
    </row>
    <row r="201" spans="1:2" ht="11.25">
      <c r="A201" s="5">
        <v>37759</v>
      </c>
      <c r="B201" s="2">
        <v>33</v>
      </c>
    </row>
    <row r="202" spans="1:2" ht="11.25">
      <c r="A202" s="5">
        <v>37803</v>
      </c>
      <c r="B202" s="2">
        <v>34</v>
      </c>
    </row>
    <row r="203" spans="1:2" ht="11.25">
      <c r="A203" s="5">
        <v>37824</v>
      </c>
      <c r="B203" s="2">
        <v>35</v>
      </c>
    </row>
    <row r="204" spans="1:2" ht="11.25">
      <c r="A204" s="5">
        <v>37837</v>
      </c>
      <c r="B204" s="2">
        <v>36</v>
      </c>
    </row>
    <row r="205" spans="1:2" ht="11.25">
      <c r="A205" s="5">
        <v>37948</v>
      </c>
      <c r="B205" s="2">
        <v>35</v>
      </c>
    </row>
    <row r="206" spans="1:2" ht="11.25">
      <c r="A206" s="5">
        <v>37988</v>
      </c>
      <c r="B206" s="2">
        <v>36</v>
      </c>
    </row>
    <row r="207" spans="1:2" ht="11.25">
      <c r="A207" s="5">
        <v>37993</v>
      </c>
      <c r="B207" s="2">
        <v>37</v>
      </c>
    </row>
    <row r="208" spans="1:2" ht="11.25">
      <c r="A208" s="5">
        <v>38005</v>
      </c>
      <c r="B208" s="2">
        <v>38</v>
      </c>
    </row>
    <row r="209" spans="1:2" ht="11.25">
      <c r="A209" s="5">
        <v>38040</v>
      </c>
      <c r="B209" s="2">
        <v>39</v>
      </c>
    </row>
    <row r="210" spans="1:7" ht="11.25">
      <c r="A210" s="5">
        <v>38061</v>
      </c>
      <c r="B210" s="2">
        <v>40</v>
      </c>
      <c r="G210" s="18"/>
    </row>
    <row r="211" spans="1:2" ht="11.25">
      <c r="A211" s="5">
        <v>38077</v>
      </c>
      <c r="B211" s="2">
        <v>39</v>
      </c>
    </row>
    <row r="212" spans="1:2" ht="11.25">
      <c r="A212" s="5">
        <v>38117</v>
      </c>
      <c r="B212" s="2">
        <v>40</v>
      </c>
    </row>
    <row r="213" spans="1:2" ht="11.25">
      <c r="A213" s="5">
        <v>38156</v>
      </c>
      <c r="B213" s="2">
        <v>41</v>
      </c>
    </row>
    <row r="214" spans="1:2" ht="11.25">
      <c r="A214" s="5">
        <v>38159</v>
      </c>
      <c r="B214" s="2">
        <v>42</v>
      </c>
    </row>
    <row r="215" spans="1:2" ht="11.25">
      <c r="A215" s="5">
        <v>38187</v>
      </c>
      <c r="B215" s="2">
        <v>43</v>
      </c>
    </row>
    <row r="216" spans="1:2" ht="11.25">
      <c r="A216" s="5">
        <v>38201</v>
      </c>
      <c r="B216" s="2">
        <v>44</v>
      </c>
    </row>
    <row r="217" spans="1:2" ht="11.25">
      <c r="A217" s="5">
        <v>38201</v>
      </c>
      <c r="B217" s="2">
        <v>45</v>
      </c>
    </row>
    <row r="218" spans="1:2" ht="11.25">
      <c r="A218" s="5">
        <v>38202</v>
      </c>
      <c r="B218" s="2">
        <v>46</v>
      </c>
    </row>
    <row r="219" spans="1:2" ht="11.25">
      <c r="A219" s="5">
        <v>38216</v>
      </c>
      <c r="B219" s="2">
        <v>47</v>
      </c>
    </row>
    <row r="220" spans="1:7" ht="11.25">
      <c r="A220" s="5">
        <v>38229</v>
      </c>
      <c r="B220" s="2">
        <v>48</v>
      </c>
      <c r="G220" s="18"/>
    </row>
    <row r="221" spans="1:2" ht="11.25">
      <c r="A221" s="5">
        <v>38230</v>
      </c>
      <c r="B221" s="2">
        <v>47</v>
      </c>
    </row>
    <row r="222" spans="1:2" ht="11.25">
      <c r="A222" s="5">
        <v>38243</v>
      </c>
      <c r="B222" s="2">
        <v>48</v>
      </c>
    </row>
    <row r="223" spans="1:2" ht="11.25">
      <c r="A223" s="5">
        <v>38355</v>
      </c>
      <c r="B223" s="2">
        <v>49</v>
      </c>
    </row>
    <row r="224" spans="1:2" ht="11.25">
      <c r="A224" s="5">
        <v>38362</v>
      </c>
      <c r="B224" s="2">
        <v>50</v>
      </c>
    </row>
    <row r="225" spans="1:7" ht="11.25">
      <c r="A225" s="5">
        <v>38362</v>
      </c>
      <c r="B225" s="2">
        <v>51</v>
      </c>
      <c r="G225" s="5"/>
    </row>
    <row r="226" spans="1:6" ht="12.75">
      <c r="A226" s="19">
        <v>39845</v>
      </c>
      <c r="B226" s="21">
        <f>SUM(C226:F226)</f>
        <v>47</v>
      </c>
      <c r="C226">
        <v>31</v>
      </c>
      <c r="D226" s="2">
        <v>7</v>
      </c>
      <c r="E226">
        <v>3</v>
      </c>
      <c r="F226">
        <v>6</v>
      </c>
    </row>
    <row r="227" spans="1:7" ht="12.75">
      <c r="A227" s="20">
        <v>39873</v>
      </c>
      <c r="B227" s="21">
        <f aca="true" t="shared" si="0" ref="B227:B238">SUM(C227:F227)</f>
        <v>47</v>
      </c>
      <c r="C227">
        <v>31</v>
      </c>
      <c r="D227" s="2">
        <v>7</v>
      </c>
      <c r="E227">
        <v>3</v>
      </c>
      <c r="F227">
        <v>6</v>
      </c>
      <c r="G227" s="5"/>
    </row>
    <row r="228" spans="1:7" ht="12.75">
      <c r="A228" s="22">
        <v>39904</v>
      </c>
      <c r="B228" s="21">
        <f t="shared" si="0"/>
        <v>48</v>
      </c>
      <c r="C228">
        <v>32</v>
      </c>
      <c r="D228" s="2">
        <v>7</v>
      </c>
      <c r="E228">
        <v>3</v>
      </c>
      <c r="F228">
        <v>6</v>
      </c>
      <c r="G228" s="5"/>
    </row>
    <row r="229" spans="1:7" ht="12.75">
      <c r="A229" s="20">
        <v>39934</v>
      </c>
      <c r="B229" s="21">
        <f t="shared" si="0"/>
        <v>48</v>
      </c>
      <c r="C229">
        <v>32</v>
      </c>
      <c r="D229" s="2">
        <v>7</v>
      </c>
      <c r="E229">
        <v>3</v>
      </c>
      <c r="F229">
        <v>6</v>
      </c>
      <c r="G229" s="5"/>
    </row>
    <row r="230" spans="1:7" ht="12.75">
      <c r="A230" s="22">
        <v>39965</v>
      </c>
      <c r="B230" s="21">
        <f t="shared" si="0"/>
        <v>48</v>
      </c>
      <c r="C230">
        <v>32</v>
      </c>
      <c r="D230" s="2">
        <v>7</v>
      </c>
      <c r="E230">
        <v>3</v>
      </c>
      <c r="F230">
        <v>6</v>
      </c>
      <c r="G230" s="5"/>
    </row>
    <row r="231" spans="1:7" ht="12.75">
      <c r="A231" s="20">
        <v>39995</v>
      </c>
      <c r="B231" s="21">
        <f t="shared" si="0"/>
        <v>48</v>
      </c>
      <c r="C231">
        <v>32</v>
      </c>
      <c r="D231" s="2">
        <v>7</v>
      </c>
      <c r="E231">
        <v>3</v>
      </c>
      <c r="F231">
        <v>6</v>
      </c>
      <c r="G231" s="5"/>
    </row>
    <row r="232" spans="1:7" ht="12.75">
      <c r="A232" s="22">
        <v>40026</v>
      </c>
      <c r="B232" s="21">
        <f t="shared" si="0"/>
        <v>48</v>
      </c>
      <c r="C232">
        <v>32</v>
      </c>
      <c r="D232" s="2">
        <v>7</v>
      </c>
      <c r="E232">
        <v>3</v>
      </c>
      <c r="F232">
        <v>6</v>
      </c>
      <c r="G232" s="5"/>
    </row>
    <row r="233" spans="1:7" ht="12.75">
      <c r="A233" s="20">
        <v>40057</v>
      </c>
      <c r="B233" s="21">
        <f t="shared" si="0"/>
        <v>48</v>
      </c>
      <c r="C233">
        <v>32</v>
      </c>
      <c r="D233" s="2">
        <v>7</v>
      </c>
      <c r="E233">
        <v>3</v>
      </c>
      <c r="F233">
        <v>6</v>
      </c>
      <c r="G233" s="5"/>
    </row>
    <row r="234" spans="1:7" ht="12.75">
      <c r="A234" s="22">
        <v>40087</v>
      </c>
      <c r="B234" s="21">
        <f t="shared" si="0"/>
        <v>49</v>
      </c>
      <c r="C234">
        <v>32</v>
      </c>
      <c r="D234" s="2">
        <v>8</v>
      </c>
      <c r="E234">
        <v>3</v>
      </c>
      <c r="F234">
        <v>6</v>
      </c>
      <c r="G234" s="5"/>
    </row>
    <row r="235" spans="1:7" ht="12.75">
      <c r="A235" s="20">
        <v>40118</v>
      </c>
      <c r="B235" s="21">
        <f t="shared" si="0"/>
        <v>50</v>
      </c>
      <c r="C235">
        <v>33</v>
      </c>
      <c r="D235" s="2">
        <v>8</v>
      </c>
      <c r="E235">
        <v>3</v>
      </c>
      <c r="F235">
        <v>6</v>
      </c>
      <c r="G235" s="5" t="s">
        <v>38</v>
      </c>
    </row>
    <row r="236" spans="1:7" ht="12.75">
      <c r="A236" s="22">
        <v>40178</v>
      </c>
      <c r="B236" s="21">
        <f t="shared" si="0"/>
        <v>50</v>
      </c>
      <c r="C236">
        <v>33</v>
      </c>
      <c r="D236" s="2">
        <v>8</v>
      </c>
      <c r="E236">
        <v>3</v>
      </c>
      <c r="F236">
        <v>6</v>
      </c>
      <c r="G236" s="5"/>
    </row>
    <row r="237" spans="1:7" ht="12.75">
      <c r="A237" s="23">
        <v>40209</v>
      </c>
      <c r="B237" s="21">
        <f t="shared" si="0"/>
        <v>54</v>
      </c>
      <c r="C237">
        <v>37</v>
      </c>
      <c r="D237" s="2">
        <v>8</v>
      </c>
      <c r="E237">
        <v>3</v>
      </c>
      <c r="F237">
        <v>6</v>
      </c>
      <c r="G237" s="5"/>
    </row>
    <row r="238" spans="1:8" ht="12.75">
      <c r="A238" s="34">
        <v>40238</v>
      </c>
      <c r="B238" s="21">
        <f t="shared" si="0"/>
        <v>55</v>
      </c>
      <c r="C238">
        <v>38</v>
      </c>
      <c r="D238" s="2">
        <v>8</v>
      </c>
      <c r="E238">
        <v>3</v>
      </c>
      <c r="F238">
        <v>6</v>
      </c>
      <c r="H238">
        <f>+C238+D238+E238</f>
        <v>49</v>
      </c>
    </row>
    <row r="239" spans="1:7" s="61" customFormat="1" ht="11.25">
      <c r="A239" s="59">
        <v>45658</v>
      </c>
      <c r="B239" s="60">
        <v>1000</v>
      </c>
      <c r="G239" s="61" t="s">
        <v>15</v>
      </c>
    </row>
  </sheetData>
  <sheetProtection/>
  <printOptions horizontalCentered="1"/>
  <pageMargins left="0.78740157480315" right="0.78740157480315" top="0.78740157480315" bottom="0.78740157480315" header="0.393700787401575" footer="0.393700787401575"/>
  <pageSetup horizontalDpi="300" verticalDpi="300" orientation="portrait" paperSize="9" r:id="rId1"/>
  <headerFooter alignWithMargins="0">
    <oddFooter>&amp;L&amp;F
&amp;A&amp;Rimpreso el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C3"/>
  <sheetViews>
    <sheetView zoomScalePageLayoutView="0" workbookViewId="0" topLeftCell="A1">
      <selection activeCell="H61" sqref="H61"/>
    </sheetView>
  </sheetViews>
  <sheetFormatPr defaultColWidth="12" defaultRowHeight="11.25"/>
  <cols>
    <col min="1" max="1" width="14.66015625" style="0" customWidth="1"/>
    <col min="2" max="2" width="18.16015625" style="0" customWidth="1"/>
    <col min="3" max="3" width="50" style="0" bestFit="1" customWidth="1"/>
  </cols>
  <sheetData>
    <row r="1" spans="1:3" s="1" customFormat="1" ht="16.5" customHeight="1">
      <c r="A1" s="1" t="s">
        <v>9</v>
      </c>
      <c r="B1" s="1" t="s">
        <v>10</v>
      </c>
      <c r="C1" s="1" t="s">
        <v>12</v>
      </c>
    </row>
    <row r="2" spans="1:3" ht="11.25">
      <c r="A2" t="s">
        <v>11</v>
      </c>
      <c r="B2">
        <f>5*500*0.08*1/(2^3)</f>
        <v>25</v>
      </c>
      <c r="C2" t="s">
        <v>13</v>
      </c>
    </row>
    <row r="3" spans="1:3" ht="11.25">
      <c r="A3" t="s">
        <v>8</v>
      </c>
      <c r="B3">
        <f>5*500*0.08*1/(2^4)</f>
        <v>12.5</v>
      </c>
      <c r="C3" t="s">
        <v>13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E2"/>
  <sheetViews>
    <sheetView zoomScalePageLayoutView="0" workbookViewId="0" topLeftCell="A1">
      <selection activeCell="H61" sqref="H61"/>
    </sheetView>
  </sheetViews>
  <sheetFormatPr defaultColWidth="12" defaultRowHeight="11.25"/>
  <cols>
    <col min="1" max="2" width="10.16015625" style="0" bestFit="1" customWidth="1"/>
    <col min="3" max="3" width="10" style="0" bestFit="1" customWidth="1"/>
    <col min="4" max="4" width="17.83203125" style="0" bestFit="1" customWidth="1"/>
    <col min="5" max="5" width="7.33203125" style="0" bestFit="1" customWidth="1"/>
  </cols>
  <sheetData>
    <row r="1" spans="1:5" ht="12" thickBot="1">
      <c r="A1" s="80" t="s">
        <v>5</v>
      </c>
      <c r="B1" s="80" t="s">
        <v>1</v>
      </c>
      <c r="C1" s="80" t="s">
        <v>4</v>
      </c>
      <c r="D1" s="80" t="s">
        <v>14</v>
      </c>
      <c r="E1" s="80" t="s">
        <v>41</v>
      </c>
    </row>
    <row r="2" spans="1:5" ht="12" thickBot="1">
      <c r="A2" s="78">
        <v>40234</v>
      </c>
      <c r="B2" s="79">
        <v>4079</v>
      </c>
      <c r="C2" s="79">
        <v>52</v>
      </c>
      <c r="D2" s="79">
        <v>78.4423076923077</v>
      </c>
      <c r="E2" s="79" t="s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T40"/>
  <sheetViews>
    <sheetView tabSelected="1" zoomScale="103" zoomScaleNormal="103" zoomScalePageLayoutView="0" workbookViewId="0" topLeftCell="A1">
      <selection activeCell="A9" sqref="A9"/>
    </sheetView>
  </sheetViews>
  <sheetFormatPr defaultColWidth="12" defaultRowHeight="11.25"/>
  <cols>
    <col min="1" max="1" width="34.33203125" style="0" customWidth="1"/>
    <col min="2" max="2" width="9.33203125" style="0" customWidth="1"/>
    <col min="3" max="3" width="10.16015625" style="0" customWidth="1"/>
    <col min="4" max="4" width="7.16015625" style="0" customWidth="1"/>
    <col min="5" max="5" width="7.5" style="0" customWidth="1"/>
    <col min="6" max="6" width="11.16015625" style="0" customWidth="1"/>
    <col min="7" max="7" width="11.5" style="0" customWidth="1"/>
    <col min="8" max="9" width="16" style="0" bestFit="1" customWidth="1"/>
    <col min="10" max="10" width="16" style="0" customWidth="1"/>
    <col min="11" max="11" width="11.5" style="0" customWidth="1"/>
  </cols>
  <sheetData>
    <row r="1" spans="1:15" ht="63" customHeight="1">
      <c r="A1" s="35" t="s">
        <v>20</v>
      </c>
      <c r="B1" s="36"/>
      <c r="C1" s="36"/>
      <c r="D1" s="36"/>
      <c r="E1" s="36"/>
      <c r="F1" s="36"/>
      <c r="G1" s="36"/>
      <c r="H1" s="36"/>
      <c r="I1" s="36"/>
      <c r="J1" s="36"/>
      <c r="O1" s="37"/>
    </row>
    <row r="2" ht="8.25" customHeight="1">
      <c r="O2" s="37"/>
    </row>
    <row r="3" spans="9:15" ht="16.5" customHeight="1">
      <c r="I3" s="38"/>
      <c r="J3" s="39"/>
      <c r="O3" s="37"/>
    </row>
    <row r="4" spans="1:15" s="40" customFormat="1" ht="18" customHeight="1">
      <c r="A4" s="86" t="s">
        <v>43</v>
      </c>
      <c r="B4" s="86"/>
      <c r="C4" s="86"/>
      <c r="D4" s="86"/>
      <c r="E4" s="86"/>
      <c r="F4" s="86"/>
      <c r="G4" s="86"/>
      <c r="H4" s="86"/>
      <c r="I4" s="86"/>
      <c r="J4" s="86"/>
      <c r="O4" s="41"/>
    </row>
    <row r="6" spans="1:19" ht="15">
      <c r="A6" s="67" t="s">
        <v>44</v>
      </c>
      <c r="B6" s="68" t="s">
        <v>23</v>
      </c>
      <c r="C6" s="70"/>
      <c r="M6" s="17" t="s">
        <v>24</v>
      </c>
      <c r="S6" t="s">
        <v>40</v>
      </c>
    </row>
    <row r="7" spans="1:20" ht="15">
      <c r="A7" s="67" t="s">
        <v>5</v>
      </c>
      <c r="B7" s="81" t="s">
        <v>18</v>
      </c>
      <c r="C7" s="82" t="s">
        <v>19</v>
      </c>
      <c r="M7" t="str">
        <f>+A7</f>
        <v>Hasta</v>
      </c>
      <c r="N7" t="str">
        <f>+B7</f>
        <v>2009</v>
      </c>
      <c r="O7" t="str">
        <f>+C7</f>
        <v>2010</v>
      </c>
      <c r="S7" t="str">
        <f>+N7</f>
        <v>2009</v>
      </c>
      <c r="T7" t="str">
        <f>+O7</f>
        <v>2010</v>
      </c>
    </row>
    <row r="8" spans="1:20" ht="11.25">
      <c r="A8" s="42" t="s">
        <v>21</v>
      </c>
      <c r="B8" s="43">
        <v>11.431372549019608</v>
      </c>
      <c r="C8" s="44">
        <v>12.288</v>
      </c>
      <c r="M8" t="str">
        <f>+A8</f>
        <v>ene</v>
      </c>
      <c r="N8" s="77">
        <f>+GETPIVOTDATA("Consumo Unitario",$A$6,"Hasta",1,"Años",2009)</f>
        <v>11.431372549019608</v>
      </c>
      <c r="O8" s="77">
        <f>+GETPIVOTDATA("Consumo Unitario",$A$6,"Hasta",1,"Años",2010)</f>
        <v>12.288</v>
      </c>
      <c r="S8">
        <f>+N8</f>
        <v>11.431372549019608</v>
      </c>
      <c r="T8">
        <f>+O8</f>
        <v>12.288</v>
      </c>
    </row>
    <row r="9" spans="1:20" ht="11.25">
      <c r="A9" s="53" t="s">
        <v>39</v>
      </c>
      <c r="B9" s="54"/>
      <c r="C9" s="55">
        <v>75.53703703703704</v>
      </c>
      <c r="M9" t="str">
        <f>+A9</f>
        <v>feb</v>
      </c>
      <c r="N9" s="77">
        <f>+GETPIVOTDATA("Consumo Unitario",$A$6,"Hasta",2,"Años",2009)</f>
        <v>0</v>
      </c>
      <c r="O9" s="77">
        <f>+GETPIVOTDATA("Consumo Unitario",$A$6,"Hasta",2,"Años",2010)</f>
        <v>75.53703703703704</v>
      </c>
      <c r="S9">
        <f>+N9+S8</f>
        <v>11.431372549019608</v>
      </c>
      <c r="T9">
        <f aca="true" t="shared" si="0" ref="T9:T18">+O9</f>
        <v>75.53703703703704</v>
      </c>
    </row>
    <row r="10" spans="1:20" ht="11.25">
      <c r="A10" s="53" t="s">
        <v>22</v>
      </c>
      <c r="B10" s="54">
        <v>28.659574468085108</v>
      </c>
      <c r="C10" s="55"/>
      <c r="M10" t="str">
        <f>+A10</f>
        <v>mar</v>
      </c>
      <c r="N10" s="77">
        <f>+B10</f>
        <v>28.659574468085108</v>
      </c>
      <c r="O10" s="77">
        <f>+GETPIVOTDATA("Consumo Unitario",$A$6,"Hasta",3,"Años",2010)</f>
        <v>0</v>
      </c>
      <c r="S10">
        <f aca="true" t="shared" si="1" ref="S10:S18">+N10+S9</f>
        <v>40.09094701710472</v>
      </c>
      <c r="T10">
        <f t="shared" si="0"/>
        <v>0</v>
      </c>
    </row>
    <row r="11" spans="1:20" ht="11.25">
      <c r="A11" s="53" t="s">
        <v>26</v>
      </c>
      <c r="B11" s="54">
        <v>7.604166666666667</v>
      </c>
      <c r="C11" s="55"/>
      <c r="M11" t="str">
        <f>+A11</f>
        <v>abr</v>
      </c>
      <c r="N11" s="77">
        <f aca="true" t="shared" si="2" ref="N11:N19">+B11</f>
        <v>7.604166666666667</v>
      </c>
      <c r="O11" s="77">
        <f>+GETPIVOTDATA("Consumo Unitario",$A$6,"Hasta",4,"Años",2010)</f>
        <v>0</v>
      </c>
      <c r="S11">
        <f t="shared" si="1"/>
        <v>47.69511368377138</v>
      </c>
      <c r="T11">
        <f t="shared" si="0"/>
        <v>0</v>
      </c>
    </row>
    <row r="12" spans="1:20" ht="11.25">
      <c r="A12" s="53" t="s">
        <v>27</v>
      </c>
      <c r="B12" s="54">
        <v>17.786458333333332</v>
      </c>
      <c r="C12" s="55"/>
      <c r="M12" t="str">
        <f>+A12</f>
        <v>may</v>
      </c>
      <c r="N12" s="77">
        <f t="shared" si="2"/>
        <v>17.786458333333332</v>
      </c>
      <c r="O12" s="77">
        <f>+GETPIVOTDATA("Consumo Unitario",$A$6,"Hasta",5,"Años",2010)</f>
        <v>0</v>
      </c>
      <c r="S12">
        <f t="shared" si="1"/>
        <v>65.48157201710471</v>
      </c>
      <c r="T12">
        <f t="shared" si="0"/>
        <v>0</v>
      </c>
    </row>
    <row r="13" spans="1:20" ht="11.25">
      <c r="A13" s="53" t="s">
        <v>28</v>
      </c>
      <c r="B13" s="54">
        <v>6.833333333333333</v>
      </c>
      <c r="C13" s="55"/>
      <c r="M13" t="str">
        <f aca="true" t="shared" si="3" ref="M13:M19">+A13</f>
        <v>jun</v>
      </c>
      <c r="N13" s="77">
        <f t="shared" si="2"/>
        <v>6.833333333333333</v>
      </c>
      <c r="O13" s="77">
        <f>+GETPIVOTDATA("Consumo Unitario",$A$6,"Hasta",6,"Años",2010)</f>
        <v>0</v>
      </c>
      <c r="S13">
        <f t="shared" si="1"/>
        <v>72.31490535043804</v>
      </c>
      <c r="T13">
        <f t="shared" si="0"/>
        <v>0</v>
      </c>
    </row>
    <row r="14" spans="1:20" ht="11.25">
      <c r="A14" s="53" t="s">
        <v>29</v>
      </c>
      <c r="B14" s="54">
        <v>17.320833333333333</v>
      </c>
      <c r="C14" s="55"/>
      <c r="M14" t="str">
        <f t="shared" si="3"/>
        <v>jul</v>
      </c>
      <c r="N14" s="77">
        <f t="shared" si="2"/>
        <v>17.320833333333333</v>
      </c>
      <c r="O14" s="77">
        <f>+GETPIVOTDATA("Consumo Unitario",$A$6,"Hasta",7,"Años",2010)</f>
        <v>0</v>
      </c>
      <c r="S14">
        <f t="shared" si="1"/>
        <v>89.63573868377136</v>
      </c>
      <c r="T14">
        <f t="shared" si="0"/>
        <v>0</v>
      </c>
    </row>
    <row r="15" spans="1:20" ht="11.25">
      <c r="A15" s="53" t="s">
        <v>30</v>
      </c>
      <c r="B15" s="54">
        <v>6.822916666666666</v>
      </c>
      <c r="C15" s="55"/>
      <c r="M15" t="str">
        <f t="shared" si="3"/>
        <v>ago</v>
      </c>
      <c r="N15" s="77">
        <f t="shared" si="2"/>
        <v>6.822916666666666</v>
      </c>
      <c r="O15" s="77">
        <f>+GETPIVOTDATA("Consumo Unitario",$A$6,"Hasta",8,"Años",2010)</f>
        <v>0</v>
      </c>
      <c r="S15">
        <f t="shared" si="1"/>
        <v>96.45865535043804</v>
      </c>
      <c r="T15">
        <f t="shared" si="0"/>
        <v>0</v>
      </c>
    </row>
    <row r="16" spans="1:20" ht="11.25">
      <c r="A16" s="53" t="s">
        <v>32</v>
      </c>
      <c r="B16" s="54">
        <v>45.81845238095237</v>
      </c>
      <c r="C16" s="55"/>
      <c r="M16" t="str">
        <f t="shared" si="3"/>
        <v>sep</v>
      </c>
      <c r="N16" s="77">
        <f t="shared" si="2"/>
        <v>45.81845238095237</v>
      </c>
      <c r="O16" s="77">
        <f>+GETPIVOTDATA("Consumo Unitario",$A$6,"Hasta",9,"Años",2010)</f>
        <v>0</v>
      </c>
      <c r="S16">
        <f t="shared" si="1"/>
        <v>142.2771077313904</v>
      </c>
      <c r="T16">
        <f t="shared" si="0"/>
        <v>0</v>
      </c>
    </row>
    <row r="17" spans="1:20" ht="11.25">
      <c r="A17" s="53" t="s">
        <v>33</v>
      </c>
      <c r="B17" s="54">
        <v>17.441142857142857</v>
      </c>
      <c r="C17" s="55"/>
      <c r="M17" t="str">
        <f t="shared" si="3"/>
        <v>oct</v>
      </c>
      <c r="N17" s="77">
        <f t="shared" si="2"/>
        <v>17.441142857142857</v>
      </c>
      <c r="O17" s="77">
        <f>+GETPIVOTDATA("Consumo Unitario",$A$6,"Hasta",10,"Años",2010)</f>
        <v>0</v>
      </c>
      <c r="S17">
        <f t="shared" si="1"/>
        <v>159.71825058853327</v>
      </c>
      <c r="T17">
        <f t="shared" si="0"/>
        <v>0</v>
      </c>
    </row>
    <row r="18" spans="1:20" ht="11.25">
      <c r="A18" s="53" t="s">
        <v>34</v>
      </c>
      <c r="B18" s="54">
        <v>29.9345</v>
      </c>
      <c r="C18" s="55"/>
      <c r="M18" t="str">
        <f t="shared" si="3"/>
        <v>nov</v>
      </c>
      <c r="N18" s="77">
        <f t="shared" si="2"/>
        <v>29.9345</v>
      </c>
      <c r="O18" s="77">
        <f>+GETPIVOTDATA("Consumo Unitario",$A$6,"Hasta",11,"Años",2010)</f>
        <v>0</v>
      </c>
      <c r="S18">
        <f t="shared" si="1"/>
        <v>189.65275058853325</v>
      </c>
      <c r="T18">
        <f t="shared" si="0"/>
        <v>0</v>
      </c>
    </row>
    <row r="19" spans="1:15" ht="11.25">
      <c r="A19" s="72" t="s">
        <v>36</v>
      </c>
      <c r="B19" s="73">
        <v>21.447</v>
      </c>
      <c r="C19" s="74"/>
      <c r="M19" t="str">
        <f t="shared" si="3"/>
        <v>dic</v>
      </c>
      <c r="N19" s="77">
        <f t="shared" si="2"/>
        <v>21.447</v>
      </c>
      <c r="O19" s="77">
        <f>+GETPIVOTDATA("Consumo Unitario",$A$6,"Hasta",12,"Años",2010)</f>
        <v>0</v>
      </c>
    </row>
    <row r="23" spans="1:15" s="40" customFormat="1" ht="12.75">
      <c r="A23" s="86" t="s">
        <v>42</v>
      </c>
      <c r="B23" s="86"/>
      <c r="C23" s="86"/>
      <c r="D23" s="86"/>
      <c r="E23" s="86"/>
      <c r="F23" s="86"/>
      <c r="G23" s="86"/>
      <c r="H23" s="86"/>
      <c r="I23" s="86"/>
      <c r="J23" s="86"/>
      <c r="O23" s="41"/>
    </row>
    <row r="27" spans="1:6" ht="15">
      <c r="A27" s="68" t="s">
        <v>44</v>
      </c>
      <c r="B27" s="69"/>
      <c r="C27" s="63" t="s">
        <v>41</v>
      </c>
      <c r="D27" s="69"/>
      <c r="E27" s="69"/>
      <c r="F27" s="70"/>
    </row>
    <row r="28" spans="1:17" ht="15">
      <c r="A28" s="68" t="s">
        <v>23</v>
      </c>
      <c r="B28" s="68" t="s">
        <v>5</v>
      </c>
      <c r="C28" s="63" t="s">
        <v>35</v>
      </c>
      <c r="D28" s="71" t="s">
        <v>31</v>
      </c>
      <c r="E28" s="71" t="s">
        <v>37</v>
      </c>
      <c r="F28" s="64" t="s">
        <v>25</v>
      </c>
      <c r="N28" t="str">
        <f aca="true" t="shared" si="4" ref="N28:Q29">+C28</f>
        <v>Barcelona</v>
      </c>
      <c r="O28" t="str">
        <f t="shared" si="4"/>
        <v>Girona</v>
      </c>
      <c r="P28" t="str">
        <f t="shared" si="4"/>
        <v>Madrid</v>
      </c>
      <c r="Q28" t="str">
        <f t="shared" si="4"/>
        <v>Pais Vasco</v>
      </c>
    </row>
    <row r="29" spans="1:17" ht="11.25">
      <c r="A29" s="62" t="s">
        <v>18</v>
      </c>
      <c r="B29" s="62" t="s">
        <v>21</v>
      </c>
      <c r="C29" s="43"/>
      <c r="D29" s="83"/>
      <c r="E29" s="83">
        <v>11.431372549019608</v>
      </c>
      <c r="F29" s="44"/>
      <c r="M29" t="str">
        <f>+B29</f>
        <v>ene</v>
      </c>
      <c r="N29">
        <f t="shared" si="4"/>
        <v>0</v>
      </c>
      <c r="O29">
        <f t="shared" si="4"/>
        <v>0</v>
      </c>
      <c r="P29">
        <f t="shared" si="4"/>
        <v>11.431372549019608</v>
      </c>
      <c r="Q29">
        <f t="shared" si="4"/>
        <v>0</v>
      </c>
    </row>
    <row r="30" spans="1:17" ht="11.25">
      <c r="A30" s="66"/>
      <c r="B30" s="65" t="s">
        <v>22</v>
      </c>
      <c r="C30" s="54"/>
      <c r="D30" s="84"/>
      <c r="E30" s="84">
        <v>28.659574468085108</v>
      </c>
      <c r="F30" s="55"/>
      <c r="M30" t="str">
        <f aca="true" t="shared" si="5" ref="M30:M39">+B30</f>
        <v>mar</v>
      </c>
      <c r="N30">
        <f aca="true" t="shared" si="6" ref="N30:N40">+C30</f>
        <v>0</v>
      </c>
      <c r="O30">
        <f aca="true" t="shared" si="7" ref="O30:O40">+D30</f>
        <v>0</v>
      </c>
      <c r="P30">
        <f aca="true" t="shared" si="8" ref="P30:Q40">+E30</f>
        <v>28.659574468085108</v>
      </c>
      <c r="Q30">
        <f t="shared" si="8"/>
        <v>0</v>
      </c>
    </row>
    <row r="31" spans="1:17" ht="11.25">
      <c r="A31" s="66"/>
      <c r="B31" s="65" t="s">
        <v>26</v>
      </c>
      <c r="C31" s="54"/>
      <c r="D31" s="84"/>
      <c r="E31" s="84">
        <v>0</v>
      </c>
      <c r="F31" s="55">
        <v>15.208333333333334</v>
      </c>
      <c r="M31" t="str">
        <f t="shared" si="5"/>
        <v>abr</v>
      </c>
      <c r="N31">
        <f t="shared" si="6"/>
        <v>0</v>
      </c>
      <c r="O31">
        <f t="shared" si="7"/>
        <v>0</v>
      </c>
      <c r="P31">
        <f t="shared" si="8"/>
        <v>0</v>
      </c>
      <c r="Q31">
        <f t="shared" si="8"/>
        <v>15.208333333333334</v>
      </c>
    </row>
    <row r="32" spans="1:17" ht="11.25">
      <c r="A32" s="66"/>
      <c r="B32" s="65" t="s">
        <v>27</v>
      </c>
      <c r="C32" s="54">
        <v>9.104166666666666</v>
      </c>
      <c r="D32" s="84"/>
      <c r="E32" s="84">
        <v>20.680555555555554</v>
      </c>
      <c r="F32" s="55"/>
      <c r="M32" t="str">
        <f t="shared" si="5"/>
        <v>may</v>
      </c>
      <c r="N32">
        <f t="shared" si="6"/>
        <v>9.104166666666666</v>
      </c>
      <c r="O32">
        <f t="shared" si="7"/>
        <v>0</v>
      </c>
      <c r="P32">
        <f t="shared" si="8"/>
        <v>20.680555555555554</v>
      </c>
      <c r="Q32">
        <f t="shared" si="8"/>
        <v>0</v>
      </c>
    </row>
    <row r="33" spans="1:17" ht="11.25">
      <c r="A33" s="66"/>
      <c r="B33" s="65" t="s">
        <v>28</v>
      </c>
      <c r="C33" s="54"/>
      <c r="D33" s="84"/>
      <c r="E33" s="84"/>
      <c r="F33" s="55">
        <v>6.833333333333333</v>
      </c>
      <c r="M33" t="str">
        <f t="shared" si="5"/>
        <v>jun</v>
      </c>
      <c r="N33">
        <f t="shared" si="6"/>
        <v>0</v>
      </c>
      <c r="O33">
        <f t="shared" si="7"/>
        <v>0</v>
      </c>
      <c r="P33">
        <f t="shared" si="8"/>
        <v>0</v>
      </c>
      <c r="Q33">
        <f t="shared" si="8"/>
        <v>6.833333333333333</v>
      </c>
    </row>
    <row r="34" spans="1:17" ht="11.25">
      <c r="A34" s="66"/>
      <c r="B34" s="65" t="s">
        <v>29</v>
      </c>
      <c r="C34" s="54">
        <v>20.208333333333332</v>
      </c>
      <c r="D34" s="84"/>
      <c r="E34" s="84">
        <v>20.78125</v>
      </c>
      <c r="F34" s="55">
        <v>4.625</v>
      </c>
      <c r="M34" t="str">
        <f t="shared" si="5"/>
        <v>jul</v>
      </c>
      <c r="N34">
        <f t="shared" si="6"/>
        <v>20.208333333333332</v>
      </c>
      <c r="O34">
        <f t="shared" si="7"/>
        <v>0</v>
      </c>
      <c r="P34">
        <f t="shared" si="8"/>
        <v>20.78125</v>
      </c>
      <c r="Q34">
        <f t="shared" si="8"/>
        <v>4.625</v>
      </c>
    </row>
    <row r="35" spans="1:17" ht="11.25">
      <c r="A35" s="66"/>
      <c r="B35" s="65" t="s">
        <v>30</v>
      </c>
      <c r="C35" s="54"/>
      <c r="D35" s="84"/>
      <c r="E35" s="84">
        <v>6.625</v>
      </c>
      <c r="F35" s="55">
        <v>7.020833333333333</v>
      </c>
      <c r="M35" t="str">
        <f t="shared" si="5"/>
        <v>ago</v>
      </c>
      <c r="N35">
        <f t="shared" si="6"/>
        <v>0</v>
      </c>
      <c r="O35">
        <f t="shared" si="7"/>
        <v>0</v>
      </c>
      <c r="P35">
        <f t="shared" si="8"/>
        <v>6.625</v>
      </c>
      <c r="Q35">
        <f t="shared" si="8"/>
        <v>7.020833333333333</v>
      </c>
    </row>
    <row r="36" spans="1:17" ht="11.25">
      <c r="A36" s="66"/>
      <c r="B36" s="65" t="s">
        <v>32</v>
      </c>
      <c r="C36" s="54">
        <v>36.375</v>
      </c>
      <c r="D36" s="84">
        <v>0</v>
      </c>
      <c r="E36" s="84">
        <v>69.83854166666666</v>
      </c>
      <c r="F36" s="55">
        <v>5</v>
      </c>
      <c r="M36" t="str">
        <f t="shared" si="5"/>
        <v>sep</v>
      </c>
      <c r="N36">
        <f t="shared" si="6"/>
        <v>36.375</v>
      </c>
      <c r="O36">
        <f t="shared" si="7"/>
        <v>0</v>
      </c>
      <c r="P36">
        <f t="shared" si="8"/>
        <v>69.83854166666666</v>
      </c>
      <c r="Q36">
        <f t="shared" si="8"/>
        <v>5</v>
      </c>
    </row>
    <row r="37" spans="1:17" ht="11.25">
      <c r="A37" s="66"/>
      <c r="B37" s="65" t="s">
        <v>33</v>
      </c>
      <c r="C37" s="54"/>
      <c r="D37" s="84">
        <v>1.7556462585034014</v>
      </c>
      <c r="E37" s="84">
        <v>75.16326530612245</v>
      </c>
      <c r="F37" s="55">
        <v>6.775510204081633</v>
      </c>
      <c r="M37" t="str">
        <f t="shared" si="5"/>
        <v>oct</v>
      </c>
      <c r="N37">
        <f t="shared" si="6"/>
        <v>0</v>
      </c>
      <c r="O37">
        <f t="shared" si="7"/>
        <v>1.7556462585034014</v>
      </c>
      <c r="P37">
        <f t="shared" si="8"/>
        <v>75.16326530612245</v>
      </c>
      <c r="Q37">
        <f t="shared" si="8"/>
        <v>6.775510204081633</v>
      </c>
    </row>
    <row r="38" spans="1:17" ht="11.25">
      <c r="A38" s="66"/>
      <c r="B38" s="65" t="s">
        <v>34</v>
      </c>
      <c r="C38" s="54">
        <v>32.7</v>
      </c>
      <c r="D38" s="84">
        <v>0.9470000000000001</v>
      </c>
      <c r="E38" s="84">
        <v>45.68666666666667</v>
      </c>
      <c r="F38" s="55">
        <v>8.9</v>
      </c>
      <c r="M38" t="str">
        <f t="shared" si="5"/>
        <v>nov</v>
      </c>
      <c r="N38">
        <f t="shared" si="6"/>
        <v>32.7</v>
      </c>
      <c r="O38">
        <f t="shared" si="7"/>
        <v>0.9470000000000001</v>
      </c>
      <c r="P38">
        <f t="shared" si="8"/>
        <v>45.68666666666667</v>
      </c>
      <c r="Q38">
        <f t="shared" si="8"/>
        <v>8.9</v>
      </c>
    </row>
    <row r="39" spans="1:17" ht="11.25">
      <c r="A39" s="75"/>
      <c r="B39" s="76" t="s">
        <v>36</v>
      </c>
      <c r="C39" s="73"/>
      <c r="D39" s="85">
        <v>6.734</v>
      </c>
      <c r="E39" s="85">
        <v>63.9</v>
      </c>
      <c r="F39" s="74">
        <v>8.42</v>
      </c>
      <c r="M39" t="str">
        <f t="shared" si="5"/>
        <v>dic</v>
      </c>
      <c r="N39">
        <f t="shared" si="6"/>
        <v>0</v>
      </c>
      <c r="O39">
        <f t="shared" si="7"/>
        <v>6.734</v>
      </c>
      <c r="P39">
        <f t="shared" si="8"/>
        <v>63.9</v>
      </c>
      <c r="Q39">
        <f t="shared" si="8"/>
        <v>8.42</v>
      </c>
    </row>
    <row r="40" spans="13:17" ht="11.25">
      <c r="M40">
        <f>+B40</f>
        <v>0</v>
      </c>
      <c r="N40">
        <f t="shared" si="6"/>
        <v>0</v>
      </c>
      <c r="O40">
        <f t="shared" si="7"/>
        <v>0</v>
      </c>
      <c r="P40">
        <f t="shared" si="8"/>
        <v>0</v>
      </c>
      <c r="Q40">
        <f t="shared" si="8"/>
        <v>0</v>
      </c>
    </row>
  </sheetData>
  <sheetProtection/>
  <mergeCells count="2">
    <mergeCell ref="A4:J4"/>
    <mergeCell ref="A23:J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2010-03-04T09:20:07Z</dcterms:created>
  <dcterms:modified xsi:type="dcterms:W3CDTF">2010-03-04T09:28:50Z</dcterms:modified>
  <cp:category/>
  <cp:version/>
  <cp:contentType/>
  <cp:contentStatus/>
</cp:coreProperties>
</file>