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guel\Downloads\"/>
    </mc:Choice>
  </mc:AlternateContent>
  <xr:revisionPtr revIDLastSave="0" documentId="13_ncr:1_{398B73A8-A5E6-49ED-AA50-75133AB0DB3B}" xr6:coauthVersionLast="45" xr6:coauthVersionMax="45" xr10:uidLastSave="{00000000-0000-0000-0000-000000000000}"/>
  <bookViews>
    <workbookView xWindow="-120" yWindow="-120" windowWidth="20730" windowHeight="11160" tabRatio="443" activeTab="1" xr2:uid="{00000000-000D-0000-FFFF-FFFF00000000}"/>
  </bookViews>
  <sheets>
    <sheet name="Parametros" sheetId="4" r:id="rId1"/>
    <sheet name="Planilla" sheetId="3" r:id="rId2"/>
    <sheet name="Cargos" sheetId="2" r:id="rId3"/>
    <sheet name="Renta 5ta" sheetId="5" r:id="rId4"/>
  </sheets>
  <externalReferences>
    <externalReference r:id="rId5"/>
  </externalReferences>
  <definedNames>
    <definedName name="_xlnm._FilterDatabase" localSheetId="3" hidden="1">'Renta 5ta'!$A$2:$AS$6</definedName>
    <definedName name="_xlnm.Print_Area" localSheetId="3">'Renta 5ta'!$A$1:$AG$6</definedName>
    <definedName name="categorías" localSheetId="3">[1]Parametros!$B$9:$B$11</definedName>
    <definedName name="categorías">Parametros!$B$5:$B$7</definedName>
    <definedName name="Sistema_de_Pensiones" localSheetId="3">[1]Parametros!$B$17:$B$21</definedName>
    <definedName name="Sistema_de_Pensiones">Parametros!#REF!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3" l="1"/>
  <c r="H4" i="3"/>
  <c r="H5" i="3"/>
  <c r="H2" i="3"/>
  <c r="L4" i="5"/>
  <c r="M4" i="5" s="1"/>
  <c r="O4" i="5" s="1"/>
  <c r="L5" i="5"/>
  <c r="M5" i="5" s="1"/>
  <c r="O5" i="5" s="1"/>
  <c r="L6" i="5"/>
  <c r="M6" i="5" s="1"/>
  <c r="O6" i="5" s="1"/>
  <c r="Q6" i="5" s="1"/>
  <c r="L3" i="5"/>
  <c r="M3" i="5" s="1"/>
  <c r="J3" i="3"/>
  <c r="J4" i="3"/>
  <c r="J5" i="3"/>
  <c r="J2" i="3"/>
  <c r="N6" i="5"/>
  <c r="K6" i="5"/>
  <c r="N5" i="5"/>
  <c r="K5" i="5"/>
  <c r="N4" i="5"/>
  <c r="K4" i="5"/>
  <c r="N3" i="5"/>
  <c r="K3" i="5"/>
  <c r="O3" i="5" l="1"/>
  <c r="Q3" i="5" s="1"/>
  <c r="R5" i="5"/>
  <c r="Q5" i="5"/>
  <c r="P5" i="5"/>
  <c r="Q4" i="5"/>
  <c r="P4" i="5"/>
  <c r="R4" i="5"/>
  <c r="R6" i="5"/>
  <c r="P6" i="5"/>
  <c r="I3" i="3"/>
  <c r="I4" i="3"/>
  <c r="I5" i="3"/>
  <c r="I2" i="3"/>
  <c r="P3" i="5" l="1"/>
  <c r="R3" i="5"/>
  <c r="U4" i="5"/>
  <c r="U5" i="5"/>
  <c r="U6" i="5"/>
  <c r="U3" i="5" l="1"/>
  <c r="X3" i="5" s="1"/>
  <c r="X6" i="5"/>
  <c r="AH6" i="5"/>
  <c r="K5" i="3" s="1"/>
  <c r="L5" i="3" s="1"/>
  <c r="M5" i="3" s="1"/>
  <c r="W6" i="5"/>
  <c r="V6" i="5"/>
  <c r="W5" i="5"/>
  <c r="X5" i="5"/>
  <c r="V5" i="5"/>
  <c r="AH5" i="5"/>
  <c r="K4" i="3" s="1"/>
  <c r="L4" i="3" s="1"/>
  <c r="M4" i="3" s="1"/>
  <c r="W4" i="5"/>
  <c r="V4" i="5"/>
  <c r="AH4" i="5"/>
  <c r="K3" i="3" s="1"/>
  <c r="L3" i="3" s="1"/>
  <c r="M3" i="3" s="1"/>
  <c r="X4" i="5"/>
  <c r="Y6" i="5" l="1"/>
  <c r="V3" i="5"/>
  <c r="AH3" i="5"/>
  <c r="K2" i="3" s="1"/>
  <c r="W3" i="5"/>
  <c r="Y5" i="5"/>
  <c r="AA5" i="5" s="1"/>
  <c r="Y4" i="5"/>
  <c r="AB4" i="5" s="1"/>
  <c r="Z6" i="5"/>
  <c r="AA6" i="5"/>
  <c r="AB6" i="5"/>
  <c r="L2" i="3" l="1"/>
  <c r="M2" i="3" s="1"/>
  <c r="Y3" i="5"/>
  <c r="Z3" i="5" s="1"/>
  <c r="AB3" i="5"/>
  <c r="AA3" i="5"/>
  <c r="AC3" i="5" s="1"/>
  <c r="AE3" i="5" s="1"/>
  <c r="Z4" i="5"/>
  <c r="Z5" i="5"/>
  <c r="AB5" i="5"/>
  <c r="AC6" i="5"/>
  <c r="AE6" i="5" s="1"/>
  <c r="AA4" i="5"/>
  <c r="AF3" i="5" l="1"/>
  <c r="AD3" i="5"/>
  <c r="AG3" i="5" s="1"/>
  <c r="AC5" i="5"/>
  <c r="AD5" i="5" s="1"/>
  <c r="AF6" i="5"/>
  <c r="AD6" i="5"/>
  <c r="AF5" i="5"/>
  <c r="AC4" i="5"/>
  <c r="AD4" i="5" s="1"/>
  <c r="AE5" i="5" l="1"/>
  <c r="AG5" i="5" s="1"/>
  <c r="AG6" i="5"/>
  <c r="AF4" i="5"/>
  <c r="AE4" i="5"/>
  <c r="AG4" i="5" l="1"/>
</calcChain>
</file>

<file path=xl/sharedStrings.xml><?xml version="1.0" encoding="utf-8"?>
<sst xmlns="http://schemas.openxmlformats.org/spreadsheetml/2006/main" count="109" uniqueCount="82">
  <si>
    <t>TRABAJADOR</t>
  </si>
  <si>
    <t>BONOS</t>
  </si>
  <si>
    <t>VENTAS1</t>
  </si>
  <si>
    <t>VENTAS2</t>
  </si>
  <si>
    <t>TOTAL INGRESOS</t>
  </si>
  <si>
    <t>DESC. LEY</t>
  </si>
  <si>
    <t>CARGO</t>
  </si>
  <si>
    <t>PROMOTOR 1</t>
  </si>
  <si>
    <t>PROMOTOR 2</t>
  </si>
  <si>
    <t>NETO A PAGAR</t>
  </si>
  <si>
    <t>TOPE DE NETO A PAGAR</t>
  </si>
  <si>
    <t>observaciones</t>
  </si>
  <si>
    <t>su neto debe ser 1200</t>
  </si>
  <si>
    <t>su neto debe ser 2000</t>
  </si>
  <si>
    <t>su neto debe quedar tal igual, ya que no figura en la tabla cargo</t>
  </si>
  <si>
    <t>Juan Perez</t>
  </si>
  <si>
    <t>Pedro Rojas</t>
  </si>
  <si>
    <t>Luis Sanchez</t>
  </si>
  <si>
    <t>Pedro Peña</t>
  </si>
  <si>
    <t>Promotor 1</t>
  </si>
  <si>
    <t>Promotor 2</t>
  </si>
  <si>
    <t>Supervisor</t>
  </si>
  <si>
    <t>TOTAL DESC.</t>
  </si>
  <si>
    <t>GRATIF</t>
  </si>
  <si>
    <t>OTROS DECS1</t>
  </si>
  <si>
    <t>Categoría</t>
  </si>
  <si>
    <t>INGRESOS</t>
  </si>
  <si>
    <t>N°</t>
  </si>
  <si>
    <t xml:space="preserve">CODIGO   </t>
  </si>
  <si>
    <t>APELLIDOS Y NOMBRES</t>
  </si>
  <si>
    <t>FECHA DE
 INGRESO</t>
  </si>
  <si>
    <t>ENERO</t>
  </si>
  <si>
    <t>FEBRERO</t>
  </si>
  <si>
    <t>MARZO</t>
  </si>
  <si>
    <t>ABRIL</t>
  </si>
  <si>
    <t>MAYO</t>
  </si>
  <si>
    <t>REMUN BRUTA 
ANUAL PROYECT.</t>
  </si>
  <si>
    <t>7 UIT * 4300</t>
  </si>
  <si>
    <t>REMUNER. ANUAL
PROYECT.</t>
  </si>
  <si>
    <t>5 UIT
8%</t>
  </si>
  <si>
    <t>20 UIT 
14%   |</t>
  </si>
  <si>
    <t>35 UIT 
17%</t>
  </si>
  <si>
    <t>45 UIT 
20%</t>
  </si>
  <si>
    <t>&gt;45 UIT 
30%</t>
  </si>
  <si>
    <t>IMPUESTO
 PROYECT</t>
  </si>
  <si>
    <t>RETENCION ENERO</t>
  </si>
  <si>
    <t>RETENCION FEB</t>
  </si>
  <si>
    <t>RETENCION MAR</t>
  </si>
  <si>
    <t>RETENCION ABR</t>
  </si>
  <si>
    <t>RETENCION MAY</t>
  </si>
  <si>
    <t>RETENCION JUN</t>
  </si>
  <si>
    <t>RETENCION JUL</t>
  </si>
  <si>
    <t>RETENCION AGO</t>
  </si>
  <si>
    <t>RETENCION SET</t>
  </si>
  <si>
    <t>RETENCION OCT</t>
  </si>
  <si>
    <t>RETENCION NOV</t>
  </si>
  <si>
    <t>RETENCION DIC</t>
  </si>
  <si>
    <t xml:space="preserve">           |</t>
  </si>
  <si>
    <t xml:space="preserve">                                        |</t>
  </si>
  <si>
    <t xml:space="preserve">    DE    |</t>
  </si>
  <si>
    <t xml:space="preserve">          |</t>
  </si>
  <si>
    <t xml:space="preserve">    DEL     |</t>
  </si>
  <si>
    <t>17 %      |</t>
  </si>
  <si>
    <t>30 %      |</t>
  </si>
  <si>
    <t xml:space="preserve"> |</t>
  </si>
  <si>
    <t>47189039</t>
  </si>
  <si>
    <t>OBRERO</t>
  </si>
  <si>
    <t>48219881</t>
  </si>
  <si>
    <t>42978126</t>
  </si>
  <si>
    <t>41768117</t>
  </si>
  <si>
    <t>CATEGORIA</t>
  </si>
  <si>
    <t>Obrero</t>
  </si>
  <si>
    <t>Empleado</t>
  </si>
  <si>
    <t>EMPLEADO</t>
  </si>
  <si>
    <t>PENSION</t>
  </si>
  <si>
    <t>Ejecutivo</t>
  </si>
  <si>
    <t>EJECUTIVO</t>
  </si>
  <si>
    <t>Jefe de Tienda</t>
  </si>
  <si>
    <t>JEFE DE TIENDA</t>
  </si>
  <si>
    <t>RTA DE 5TA</t>
  </si>
  <si>
    <t>RENTA DE 5TA</t>
  </si>
  <si>
    <t>su neto debe ser 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</si>
</sst>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 Light"/>
      <family val="2"/>
      <scheme val="maj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</cellStyleXfs>
  <cellXfs count="39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" fillId="0" borderId="0" xfId="1"/>
    <xf numFmtId="14" fontId="4" fillId="0" borderId="2" xfId="1" applyNumberFormat="1" applyFont="1" applyBorder="1" applyAlignment="1">
      <alignment horizontal="left" vertical="center"/>
    </xf>
    <xf numFmtId="10" fontId="4" fillId="8" borderId="2" xfId="1" applyNumberFormat="1" applyFont="1" applyFill="1" applyBorder="1" applyAlignment="1">
      <alignment vertical="center"/>
    </xf>
    <xf numFmtId="0" fontId="7" fillId="9" borderId="0" xfId="4" applyFont="1" applyFill="1"/>
    <xf numFmtId="0" fontId="7" fillId="0" borderId="0" xfId="4" applyFont="1"/>
    <xf numFmtId="0" fontId="2" fillId="2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6" fillId="9" borderId="2" xfId="4" quotePrefix="1" applyFont="1" applyFill="1" applyBorder="1" applyAlignment="1">
      <alignment horizontal="center" vertical="center"/>
    </xf>
    <xf numFmtId="0" fontId="6" fillId="9" borderId="2" xfId="4" quotePrefix="1" applyFont="1" applyFill="1" applyBorder="1" applyAlignment="1">
      <alignment vertical="center"/>
    </xf>
    <xf numFmtId="14" fontId="6" fillId="9" borderId="2" xfId="4" quotePrefix="1" applyNumberFormat="1" applyFont="1" applyFill="1" applyBorder="1" applyAlignment="1">
      <alignment horizontal="right" vertical="center"/>
    </xf>
    <xf numFmtId="0" fontId="6" fillId="0" borderId="2" xfId="4" quotePrefix="1" applyFont="1" applyBorder="1" applyAlignment="1">
      <alignment horizontal="right" vertical="center"/>
    </xf>
    <xf numFmtId="2" fontId="6" fillId="0" borderId="2" xfId="4" applyNumberFormat="1" applyFont="1" applyBorder="1" applyAlignment="1">
      <alignment vertical="center"/>
    </xf>
    <xf numFmtId="2" fontId="6" fillId="9" borderId="2" xfId="4" applyNumberFormat="1" applyFont="1" applyFill="1" applyBorder="1" applyAlignment="1">
      <alignment vertical="center"/>
    </xf>
    <xf numFmtId="2" fontId="6" fillId="4" borderId="2" xfId="4" applyNumberFormat="1" applyFont="1" applyFill="1" applyBorder="1" applyAlignment="1">
      <alignment vertical="center"/>
    </xf>
    <xf numFmtId="4" fontId="6" fillId="9" borderId="2" xfId="4" applyNumberFormat="1" applyFont="1" applyFill="1" applyBorder="1" applyAlignment="1">
      <alignment vertical="center"/>
    </xf>
    <xf numFmtId="49" fontId="6" fillId="0" borderId="2" xfId="6" applyNumberFormat="1" applyFont="1" applyBorder="1" applyAlignment="1">
      <alignment vertical="center"/>
    </xf>
    <xf numFmtId="0" fontId="6" fillId="9" borderId="2" xfId="4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 vertical="center" wrapText="1"/>
    </xf>
    <xf numFmtId="0" fontId="5" fillId="10" borderId="2" xfId="4" quotePrefix="1" applyFont="1" applyFill="1" applyBorder="1" applyAlignment="1">
      <alignment horizontal="center" vertical="center" wrapText="1"/>
    </xf>
    <xf numFmtId="0" fontId="5" fillId="10" borderId="2" xfId="4" quotePrefix="1" applyFont="1" applyFill="1" applyBorder="1" applyAlignment="1">
      <alignment horizontal="center" vertical="center"/>
    </xf>
    <xf numFmtId="0" fontId="5" fillId="11" borderId="2" xfId="4" quotePrefix="1" applyFont="1" applyFill="1" applyBorder="1" applyAlignment="1">
      <alignment horizontal="center" vertical="center" wrapText="1"/>
    </xf>
    <xf numFmtId="0" fontId="5" fillId="11" borderId="2" xfId="4" quotePrefix="1" applyFont="1" applyFill="1" applyBorder="1" applyAlignment="1">
      <alignment horizontal="center" vertical="center"/>
    </xf>
    <xf numFmtId="0" fontId="5" fillId="4" borderId="2" xfId="4" applyFont="1" applyFill="1" applyBorder="1" applyAlignment="1">
      <alignment horizontal="center" vertical="center"/>
    </xf>
    <xf numFmtId="0" fontId="5" fillId="0" borderId="2" xfId="4" quotePrefix="1" applyFont="1" applyBorder="1" applyAlignment="1">
      <alignment horizontal="center" vertical="center"/>
    </xf>
    <xf numFmtId="0" fontId="5" fillId="0" borderId="2" xfId="4" quotePrefix="1" applyFont="1" applyBorder="1" applyAlignment="1">
      <alignment horizontal="center" vertical="center" wrapText="1"/>
    </xf>
    <xf numFmtId="0" fontId="5" fillId="4" borderId="2" xfId="4" quotePrefix="1" applyFont="1" applyFill="1" applyBorder="1" applyAlignment="1">
      <alignment horizontal="center" vertical="center"/>
    </xf>
  </cellXfs>
  <cellStyles count="8">
    <cellStyle name="Millares 2" xfId="2" xr:uid="{4D942839-3C7F-4161-BDF7-96202E6655C9}"/>
    <cellStyle name="Normal" xfId="0" builtinId="0" customBuiltin="1"/>
    <cellStyle name="Normal 2" xfId="1" xr:uid="{DFD52F94-6E05-4B99-A996-81E3A9C1A5AE}"/>
    <cellStyle name="Normal 2 2 3" xfId="5" xr:uid="{E844F8F1-A254-4EB8-8E25-04D54E09D007}"/>
    <cellStyle name="Normal 3" xfId="7" xr:uid="{4203756A-1D42-493A-9D10-74CCD15A86E1}"/>
    <cellStyle name="Normal 6 2" xfId="6" xr:uid="{B4705C9D-DFD2-4380-A477-2D91BD2AC8AD}"/>
    <cellStyle name="Normal 7" xfId="4" xr:uid="{2D24E313-E3C6-4FBA-8C72-54BDEA64C6E4}"/>
    <cellStyle name="Porcentaje 2" xfId="3" xr:uid="{17A85182-29D1-450F-99AD-0AB126E85CF1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PLC\Planilla%20Calsol%20-%20Semana%2011%20del%2009-03%20%20AL%20%2015-03%20-%20Probando%20F&#243;rm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SEMANA 11-2020"/>
      <sheetName val="Semana 11"/>
      <sheetName val="Hoja1"/>
      <sheetName val="Hoja3"/>
      <sheetName val="Renta 5ta"/>
      <sheetName val="TABLA"/>
    </sheetNames>
    <sheetDataSet>
      <sheetData sheetId="0">
        <row r="9">
          <cell r="B9" t="str">
            <v>OPERARIO</v>
          </cell>
        </row>
        <row r="10">
          <cell r="B10" t="str">
            <v>OFICIAL</v>
          </cell>
        </row>
        <row r="11">
          <cell r="B11" t="str">
            <v>PEON</v>
          </cell>
        </row>
        <row r="17">
          <cell r="B17" t="str">
            <v>S.N.P.</v>
          </cell>
        </row>
        <row r="18">
          <cell r="B18" t="str">
            <v>HABITAT</v>
          </cell>
        </row>
        <row r="19">
          <cell r="B19" t="str">
            <v>INTEGRA</v>
          </cell>
        </row>
        <row r="20">
          <cell r="B20" t="str">
            <v>PRIMA</v>
          </cell>
        </row>
        <row r="21">
          <cell r="B21" t="str">
            <v>PROFUTURO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343EB-9CB7-46EF-B07E-E2A6218FCEE5}">
  <sheetPr codeName="Hoja1">
    <pageSetUpPr fitToPage="1"/>
  </sheetPr>
  <dimension ref="B2:C7"/>
  <sheetViews>
    <sheetView showGridLines="0" zoomScaleNormal="100" workbookViewId="0">
      <selection activeCell="B6" sqref="B6"/>
    </sheetView>
  </sheetViews>
  <sheetFormatPr baseColWidth="10" defaultRowHeight="15" x14ac:dyDescent="0.25"/>
  <cols>
    <col min="1" max="1" width="3.5" style="6" customWidth="1"/>
    <col min="2" max="2" width="34.83203125" style="6" customWidth="1"/>
    <col min="3" max="3" width="11.83203125" style="6" customWidth="1"/>
    <col min="4" max="16384" width="12" style="6"/>
  </cols>
  <sheetData>
    <row r="2" spans="2:3" ht="15" customHeight="1" x14ac:dyDescent="0.25">
      <c r="B2" s="25" t="s">
        <v>25</v>
      </c>
      <c r="C2" s="28" t="s">
        <v>74</v>
      </c>
    </row>
    <row r="3" spans="2:3" ht="15" customHeight="1" x14ac:dyDescent="0.25">
      <c r="B3" s="26"/>
      <c r="C3" s="29"/>
    </row>
    <row r="4" spans="2:3" x14ac:dyDescent="0.25">
      <c r="B4" s="27"/>
      <c r="C4" s="30"/>
    </row>
    <row r="5" spans="2:3" ht="18" customHeight="1" x14ac:dyDescent="0.25">
      <c r="B5" s="7" t="s">
        <v>73</v>
      </c>
      <c r="C5" s="8">
        <v>0.12</v>
      </c>
    </row>
    <row r="6" spans="2:3" ht="18" customHeight="1" x14ac:dyDescent="0.25">
      <c r="B6" s="7" t="s">
        <v>76</v>
      </c>
      <c r="C6" s="8">
        <v>0.1285</v>
      </c>
    </row>
    <row r="7" spans="2:3" ht="18" customHeight="1" x14ac:dyDescent="0.25">
      <c r="B7" s="7" t="s">
        <v>66</v>
      </c>
      <c r="C7" s="8">
        <v>0.1275</v>
      </c>
    </row>
  </sheetData>
  <mergeCells count="2">
    <mergeCell ref="B2:B4"/>
    <mergeCell ref="C2:C4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8E425-AA9C-41D2-AF45-F6746C948617}">
  <dimension ref="A1:P6"/>
  <sheetViews>
    <sheetView tabSelected="1" workbookViewId="0">
      <selection activeCell="D2" sqref="D2"/>
    </sheetView>
  </sheetViews>
  <sheetFormatPr baseColWidth="10" defaultRowHeight="11.25" x14ac:dyDescent="0.2"/>
  <cols>
    <col min="1" max="1" width="13" style="2" bestFit="1" customWidth="1"/>
    <col min="2" max="2" width="13" style="2" customWidth="1"/>
    <col min="3" max="3" width="13" style="2" bestFit="1" customWidth="1"/>
    <col min="4" max="4" width="8.1640625" style="2" bestFit="1" customWidth="1"/>
    <col min="5" max="6" width="9.1640625" style="2" bestFit="1" customWidth="1"/>
    <col min="7" max="7" width="7.33203125" style="2" bestFit="1" customWidth="1"/>
    <col min="8" max="8" width="16.83203125" style="2" bestFit="1" customWidth="1"/>
    <col min="9" max="9" width="10" style="2" bestFit="1" customWidth="1"/>
    <col min="10" max="11" width="13.1640625" style="2" bestFit="1" customWidth="1"/>
    <col min="12" max="12" width="13" style="2" bestFit="1" customWidth="1"/>
    <col min="13" max="13" width="14.1640625" style="2" bestFit="1" customWidth="1"/>
    <col min="14" max="14" width="5.1640625" style="2" bestFit="1" customWidth="1"/>
    <col min="15" max="15" width="8.1640625" style="2" bestFit="1" customWidth="1"/>
    <col min="16" max="16" width="53.6640625" style="2" bestFit="1" customWidth="1"/>
    <col min="17" max="17" width="76.1640625" style="2" bestFit="1" customWidth="1"/>
    <col min="18" max="18" width="12.1640625" style="2" bestFit="1" customWidth="1"/>
    <col min="19" max="16384" width="12" style="2"/>
  </cols>
  <sheetData>
    <row r="1" spans="1:16" ht="23.25" customHeight="1" x14ac:dyDescent="0.2">
      <c r="A1" s="11" t="s">
        <v>0</v>
      </c>
      <c r="B1" s="11" t="s">
        <v>70</v>
      </c>
      <c r="C1" s="11" t="s">
        <v>6</v>
      </c>
      <c r="D1" s="11" t="s">
        <v>1</v>
      </c>
      <c r="E1" s="11" t="s">
        <v>2</v>
      </c>
      <c r="F1" s="11" t="s">
        <v>3</v>
      </c>
      <c r="G1" s="11" t="s">
        <v>23</v>
      </c>
      <c r="H1" s="11" t="s">
        <v>4</v>
      </c>
      <c r="I1" s="11" t="s">
        <v>5</v>
      </c>
      <c r="J1" s="11" t="s">
        <v>24</v>
      </c>
      <c r="K1" s="11" t="s">
        <v>80</v>
      </c>
      <c r="L1" s="12" t="s">
        <v>22</v>
      </c>
      <c r="M1" s="23" t="s">
        <v>9</v>
      </c>
      <c r="N1" s="1"/>
      <c r="O1" s="1"/>
      <c r="P1" s="3" t="s">
        <v>11</v>
      </c>
    </row>
    <row r="2" spans="1:16" ht="18.75" customHeight="1" x14ac:dyDescent="0.2">
      <c r="A2" s="3" t="s">
        <v>15</v>
      </c>
      <c r="B2" s="3" t="s">
        <v>71</v>
      </c>
      <c r="C2" s="3" t="s">
        <v>19</v>
      </c>
      <c r="D2" s="4"/>
      <c r="E2" s="4">
        <v>120</v>
      </c>
      <c r="F2" s="4">
        <v>1000</v>
      </c>
      <c r="G2" s="4">
        <v>100</v>
      </c>
      <c r="H2" s="4">
        <f>SUM(D2:G2)</f>
        <v>1220</v>
      </c>
      <c r="I2" s="4">
        <f>VLOOKUP(B2,Parametros!$B$2:$C$7,2,FALSE)*SUM(D2:F2)</f>
        <v>142.80000000000001</v>
      </c>
      <c r="J2" s="4">
        <f>ROUND(G2*2%,2)</f>
        <v>2</v>
      </c>
      <c r="K2" s="4">
        <f>VLOOKUP(A2,'Renta 5ta'!$C$1:$AH$6,32,FALSE)</f>
        <v>65.621326199120958</v>
      </c>
      <c r="L2" s="4">
        <f>SUM(I2:K2)</f>
        <v>210.42132619912098</v>
      </c>
      <c r="M2" s="4">
        <f>H2-L2</f>
        <v>1009.578673800879</v>
      </c>
      <c r="N2" s="1"/>
      <c r="O2" s="5"/>
      <c r="P2" s="3" t="s">
        <v>12</v>
      </c>
    </row>
    <row r="3" spans="1:16" ht="18.75" customHeight="1" x14ac:dyDescent="0.2">
      <c r="A3" s="3" t="s">
        <v>16</v>
      </c>
      <c r="B3" s="3" t="s">
        <v>71</v>
      </c>
      <c r="C3" s="3" t="s">
        <v>20</v>
      </c>
      <c r="D3" s="4"/>
      <c r="E3" s="4">
        <v>1200</v>
      </c>
      <c r="F3" s="4">
        <v>1000</v>
      </c>
      <c r="G3" s="4">
        <v>50</v>
      </c>
      <c r="H3" s="4">
        <f t="shared" ref="H3:H5" si="0">SUM(D3:G3)</f>
        <v>2250</v>
      </c>
      <c r="I3" s="4">
        <f>VLOOKUP(B3,Parametros!$B$2:$C$7,2,FALSE)*SUM(D3:F3)</f>
        <v>280.5</v>
      </c>
      <c r="J3" s="4">
        <f t="shared" ref="J3:J5" si="1">ROUND(G3*2%,2)</f>
        <v>1</v>
      </c>
      <c r="K3" s="4">
        <f>VLOOKUP(A3,'Renta 5ta'!$C$1:$AH$6,32,FALSE)</f>
        <v>210.76294668450223</v>
      </c>
      <c r="L3" s="4">
        <f t="shared" ref="L3:L5" si="2">SUM(I3:K3)</f>
        <v>492.26294668450225</v>
      </c>
      <c r="M3" s="4">
        <f t="shared" ref="M3:M5" si="3">H3-L3</f>
        <v>1757.7370533154976</v>
      </c>
      <c r="N3" s="1"/>
      <c r="O3" s="5"/>
      <c r="P3" s="3" t="s">
        <v>13</v>
      </c>
    </row>
    <row r="4" spans="1:16" ht="18.75" customHeight="1" x14ac:dyDescent="0.2">
      <c r="A4" s="3" t="s">
        <v>17</v>
      </c>
      <c r="B4" s="3" t="s">
        <v>72</v>
      </c>
      <c r="C4" s="3" t="s">
        <v>21</v>
      </c>
      <c r="D4" s="4"/>
      <c r="E4" s="4">
        <v>1200</v>
      </c>
      <c r="F4" s="4">
        <v>800</v>
      </c>
      <c r="G4" s="4">
        <v>120</v>
      </c>
      <c r="H4" s="4">
        <f t="shared" si="0"/>
        <v>2120</v>
      </c>
      <c r="I4" s="4">
        <f>VLOOKUP(B4,Parametros!$B$2:$C$7,2,FALSE)*SUM(D4:F4)</f>
        <v>240</v>
      </c>
      <c r="J4" s="4">
        <f t="shared" si="1"/>
        <v>2.4</v>
      </c>
      <c r="K4" s="4">
        <f>VLOOKUP(A4,'Renta 5ta'!$C$1:$AH$6,32,FALSE)</f>
        <v>191.621326199121</v>
      </c>
      <c r="L4" s="4">
        <f t="shared" si="2"/>
        <v>434.02132619912101</v>
      </c>
      <c r="M4" s="4">
        <f t="shared" si="3"/>
        <v>1685.9786738008791</v>
      </c>
      <c r="N4" s="1"/>
      <c r="O4" s="5"/>
      <c r="P4" s="3" t="s">
        <v>14</v>
      </c>
    </row>
    <row r="5" spans="1:16" ht="18.75" customHeight="1" x14ac:dyDescent="0.2">
      <c r="A5" s="3" t="s">
        <v>18</v>
      </c>
      <c r="B5" s="3" t="s">
        <v>75</v>
      </c>
      <c r="C5" s="3" t="s">
        <v>77</v>
      </c>
      <c r="D5" s="4"/>
      <c r="E5" s="4">
        <v>200</v>
      </c>
      <c r="F5" s="4">
        <v>790</v>
      </c>
      <c r="G5" s="4">
        <v>120</v>
      </c>
      <c r="H5" s="4">
        <f t="shared" si="0"/>
        <v>1110</v>
      </c>
      <c r="I5" s="4">
        <f>VLOOKUP(B5,Parametros!$B$2:$C$7,2,FALSE)*SUM(D5:F5)</f>
        <v>127.215</v>
      </c>
      <c r="J5" s="4">
        <f t="shared" si="1"/>
        <v>2.4</v>
      </c>
      <c r="K5" s="4">
        <f>VLOOKUP(A5,'Renta 5ta'!$C$1:$AH$6,32,FALSE)</f>
        <v>50.221326199120973</v>
      </c>
      <c r="L5" s="4">
        <f t="shared" si="2"/>
        <v>179.83632619912098</v>
      </c>
      <c r="M5" s="4">
        <f t="shared" si="3"/>
        <v>930.163673800879</v>
      </c>
      <c r="N5" s="1"/>
      <c r="O5" s="5"/>
      <c r="P5" s="3" t="s">
        <v>81</v>
      </c>
    </row>
    <row r="6" spans="1:16" x14ac:dyDescent="0.2">
      <c r="L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4"/>
  <sheetViews>
    <sheetView workbookViewId="0">
      <selection sqref="A1:B1"/>
    </sheetView>
  </sheetViews>
  <sheetFormatPr baseColWidth="10" defaultRowHeight="11.25" x14ac:dyDescent="0.2"/>
  <cols>
    <col min="1" max="1" width="13.5" style="2" customWidth="1"/>
    <col min="2" max="2" width="22.33203125" style="2" customWidth="1"/>
    <col min="3" max="16384" width="12" style="2"/>
  </cols>
  <sheetData>
    <row r="1" spans="1:2" x14ac:dyDescent="0.2">
      <c r="A1" s="24" t="s">
        <v>6</v>
      </c>
      <c r="B1" s="24" t="s">
        <v>10</v>
      </c>
    </row>
    <row r="2" spans="1:2" x14ac:dyDescent="0.2">
      <c r="A2" s="3" t="s">
        <v>7</v>
      </c>
      <c r="B2" s="3">
        <v>1200</v>
      </c>
    </row>
    <row r="3" spans="1:2" x14ac:dyDescent="0.2">
      <c r="A3" s="3" t="s">
        <v>8</v>
      </c>
      <c r="B3" s="3">
        <v>2000</v>
      </c>
    </row>
    <row r="4" spans="1:2" x14ac:dyDescent="0.2">
      <c r="A4" s="2" t="s">
        <v>78</v>
      </c>
      <c r="B4" s="2">
        <v>3000</v>
      </c>
    </row>
  </sheetData>
  <pageMargins left="0.7" right="0.7" top="0.75" bottom="0.75" header="0.3" footer="0.3"/>
  <pageSetup paperSize="327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15BC3-230A-48F5-B9B1-24A65CF2464C}">
  <sheetPr codeName="Hoja6"/>
  <dimension ref="A1:AH6"/>
  <sheetViews>
    <sheetView showGridLines="0" zoomScale="90" zoomScaleNormal="90" zoomScaleSheetLayoutView="100" workbookViewId="0">
      <pane xSplit="3" ySplit="2" topLeftCell="D3" activePane="bottomRight" state="frozen"/>
      <selection pane="topRight" activeCell="D1" sqref="D1"/>
      <selection pane="bottomLeft" activeCell="A7" sqref="A7"/>
      <selection pane="bottomRight" activeCell="E16" sqref="E16"/>
    </sheetView>
  </sheetViews>
  <sheetFormatPr baseColWidth="10" defaultColWidth="13.33203125" defaultRowHeight="12.75" x14ac:dyDescent="0.2"/>
  <cols>
    <col min="1" max="1" width="6.83203125" style="10" customWidth="1"/>
    <col min="2" max="2" width="14.5" style="10" bestFit="1" customWidth="1"/>
    <col min="3" max="3" width="30.83203125" style="10" bestFit="1" customWidth="1"/>
    <col min="4" max="5" width="15.1640625" style="10" customWidth="1"/>
    <col min="6" max="6" width="9.83203125" style="9" bestFit="1" customWidth="1"/>
    <col min="7" max="7" width="12.1640625" style="9" customWidth="1"/>
    <col min="8" max="9" width="13" style="9" customWidth="1"/>
    <col min="10" max="10" width="14.1640625" style="9" customWidth="1"/>
    <col min="11" max="11" width="11.83203125" style="9" bestFit="1" customWidth="1"/>
    <col min="12" max="12" width="13" style="9" bestFit="1" customWidth="1"/>
    <col min="13" max="13" width="19.6640625" style="9" bestFit="1" customWidth="1"/>
    <col min="14" max="14" width="15.1640625" style="9" customWidth="1"/>
    <col min="15" max="15" width="19.33203125" style="9" bestFit="1" customWidth="1"/>
    <col min="16" max="16" width="10.33203125" style="9" customWidth="1"/>
    <col min="17" max="17" width="13" style="9" customWidth="1"/>
    <col min="18" max="18" width="11.83203125" style="9" bestFit="1" customWidth="1"/>
    <col min="19" max="19" width="8.33203125" style="9" bestFit="1" customWidth="1"/>
    <col min="20" max="20" width="11.83203125" style="9" bestFit="1" customWidth="1"/>
    <col min="21" max="21" width="12.33203125" style="9" bestFit="1" customWidth="1"/>
    <col min="22" max="33" width="12.33203125" style="9" customWidth="1"/>
    <col min="34" max="16384" width="13.33203125" style="9"/>
  </cols>
  <sheetData>
    <row r="1" spans="1:34" ht="18.75" customHeight="1" x14ac:dyDescent="0.2">
      <c r="A1" s="36" t="s">
        <v>27</v>
      </c>
      <c r="B1" s="36" t="s">
        <v>28</v>
      </c>
      <c r="C1" s="36" t="s">
        <v>29</v>
      </c>
      <c r="D1" s="37" t="s">
        <v>30</v>
      </c>
      <c r="E1" s="38" t="s">
        <v>0</v>
      </c>
      <c r="F1" s="38" t="s">
        <v>31</v>
      </c>
      <c r="G1" s="38" t="s">
        <v>32</v>
      </c>
      <c r="H1" s="38" t="s">
        <v>33</v>
      </c>
      <c r="I1" s="38" t="s">
        <v>34</v>
      </c>
      <c r="J1" s="38" t="s">
        <v>35</v>
      </c>
      <c r="K1" s="35"/>
      <c r="L1" s="33" t="s">
        <v>26</v>
      </c>
      <c r="M1" s="31" t="s">
        <v>36</v>
      </c>
      <c r="N1" s="32" t="s">
        <v>37</v>
      </c>
      <c r="O1" s="31" t="s">
        <v>38</v>
      </c>
      <c r="P1" s="31" t="s">
        <v>39</v>
      </c>
      <c r="Q1" s="31" t="s">
        <v>40</v>
      </c>
      <c r="R1" s="31" t="s">
        <v>41</v>
      </c>
      <c r="S1" s="31" t="s">
        <v>42</v>
      </c>
      <c r="T1" s="31" t="s">
        <v>43</v>
      </c>
      <c r="U1" s="33" t="s">
        <v>44</v>
      </c>
      <c r="V1" s="31" t="s">
        <v>45</v>
      </c>
      <c r="W1" s="31" t="s">
        <v>46</v>
      </c>
      <c r="X1" s="31" t="s">
        <v>47</v>
      </c>
      <c r="Y1" s="31" t="s">
        <v>48</v>
      </c>
      <c r="Z1" s="31" t="s">
        <v>49</v>
      </c>
      <c r="AA1" s="31" t="s">
        <v>50</v>
      </c>
      <c r="AB1" s="31" t="s">
        <v>51</v>
      </c>
      <c r="AC1" s="31" t="s">
        <v>52</v>
      </c>
      <c r="AD1" s="31" t="s">
        <v>53</v>
      </c>
      <c r="AE1" s="31" t="s">
        <v>54</v>
      </c>
      <c r="AF1" s="31" t="s">
        <v>55</v>
      </c>
      <c r="AG1" s="31" t="s">
        <v>56</v>
      </c>
      <c r="AH1" s="31" t="s">
        <v>79</v>
      </c>
    </row>
    <row r="2" spans="1:34" ht="21.75" customHeight="1" x14ac:dyDescent="0.2">
      <c r="A2" s="36"/>
      <c r="B2" s="36" t="s">
        <v>57</v>
      </c>
      <c r="C2" s="36" t="s">
        <v>58</v>
      </c>
      <c r="D2" s="36" t="s">
        <v>59</v>
      </c>
      <c r="E2" s="38" t="s">
        <v>60</v>
      </c>
      <c r="F2" s="38" t="s">
        <v>60</v>
      </c>
      <c r="G2" s="38" t="s">
        <v>60</v>
      </c>
      <c r="H2" s="38" t="s">
        <v>60</v>
      </c>
      <c r="I2" s="38" t="s">
        <v>60</v>
      </c>
      <c r="J2" s="38" t="s">
        <v>60</v>
      </c>
      <c r="K2" s="35"/>
      <c r="L2" s="33" t="s">
        <v>61</v>
      </c>
      <c r="M2" s="32"/>
      <c r="N2" s="32"/>
      <c r="O2" s="32"/>
      <c r="P2" s="31"/>
      <c r="Q2" s="31"/>
      <c r="R2" s="31" t="s">
        <v>62</v>
      </c>
      <c r="S2" s="32"/>
      <c r="T2" s="32" t="s">
        <v>63</v>
      </c>
      <c r="U2" s="34"/>
      <c r="V2" s="32" t="s">
        <v>64</v>
      </c>
      <c r="W2" s="32" t="s">
        <v>64</v>
      </c>
      <c r="X2" s="32" t="s">
        <v>64</v>
      </c>
      <c r="Y2" s="32" t="s">
        <v>64</v>
      </c>
      <c r="Z2" s="32" t="s">
        <v>64</v>
      </c>
      <c r="AA2" s="32" t="s">
        <v>64</v>
      </c>
      <c r="AB2" s="32" t="s">
        <v>64</v>
      </c>
      <c r="AC2" s="32" t="s">
        <v>64</v>
      </c>
      <c r="AD2" s="32" t="s">
        <v>64</v>
      </c>
      <c r="AE2" s="32" t="s">
        <v>64</v>
      </c>
      <c r="AF2" s="32" t="s">
        <v>64</v>
      </c>
      <c r="AG2" s="32" t="s">
        <v>64</v>
      </c>
      <c r="AH2" s="32"/>
    </row>
    <row r="3" spans="1:34" ht="21" customHeight="1" x14ac:dyDescent="0.2">
      <c r="A3" s="22">
        <v>1</v>
      </c>
      <c r="B3" s="13" t="s">
        <v>65</v>
      </c>
      <c r="C3" s="14" t="s">
        <v>15</v>
      </c>
      <c r="D3" s="15">
        <v>43843</v>
      </c>
      <c r="E3" s="16" t="s">
        <v>66</v>
      </c>
      <c r="F3" s="17"/>
      <c r="G3" s="18"/>
      <c r="H3" s="18"/>
      <c r="I3" s="18"/>
      <c r="J3" s="18"/>
      <c r="K3" s="19">
        <f t="shared" ref="K3:K6" si="0">SUM(F3:J3)</f>
        <v>0</v>
      </c>
      <c r="L3" s="20">
        <f>VLOOKUP(C3,Planilla!$A$1:$H$5,8,FALSE)</f>
        <v>1220</v>
      </c>
      <c r="M3" s="20">
        <f>ROUND(L3*52.33,2)</f>
        <v>63842.6</v>
      </c>
      <c r="N3" s="20">
        <f t="shared" ref="N3:N6" si="1">7*4300</f>
        <v>30100</v>
      </c>
      <c r="O3" s="20">
        <f t="shared" ref="O3:O6" si="2">M3-N3</f>
        <v>33742.6</v>
      </c>
      <c r="P3" s="20">
        <f t="shared" ref="P3:P6" si="3">IF(O3&lt;21500,O3*8%,21500*8%)</f>
        <v>1720</v>
      </c>
      <c r="Q3" s="20">
        <f t="shared" ref="Q3:Q6" si="4">IF(AND(O3&gt;21500),IF(AND(O3&lt;=86000),((O3-21500)*14%),IF(AND(O3&gt;86000),((86000-21500)*14%))), )</f>
        <v>1713.9639999999999</v>
      </c>
      <c r="R3" s="20">
        <f t="shared" ref="R3:R6" si="5">IF(O3&gt;86000,(O3-86000)*17%,0)</f>
        <v>0</v>
      </c>
      <c r="S3" s="20">
        <v>0</v>
      </c>
      <c r="T3" s="20">
        <v>0</v>
      </c>
      <c r="U3" s="20">
        <f t="shared" ref="U3:U6" si="6">IF(SUM(P3:T3)&gt;0,SUM(P3:T3),0)</f>
        <v>3433.9639999999999</v>
      </c>
      <c r="V3" s="20">
        <f t="shared" ref="V3:V6" si="7">U3/12</f>
        <v>286.16366666666664</v>
      </c>
      <c r="W3" s="20">
        <f t="shared" ref="W3:W6" si="8">U3/12</f>
        <v>286.16366666666664</v>
      </c>
      <c r="X3" s="20">
        <f t="shared" ref="X3:X6" si="9">U3/12</f>
        <v>286.16366666666664</v>
      </c>
      <c r="Y3" s="20">
        <f t="shared" ref="Y3:Y6" si="10">(U3-(SUM(V3:X3)))/9</f>
        <v>286.16366666666664</v>
      </c>
      <c r="Z3" s="20">
        <f t="shared" ref="Z3:Z6" si="11">(U3-(SUM(V3:Y3)))/8</f>
        <v>286.1636666666667</v>
      </c>
      <c r="AA3" s="20">
        <f t="shared" ref="AA3:AA6" si="12">(U3-(SUM(V3:Y3)))/8</f>
        <v>286.1636666666667</v>
      </c>
      <c r="AB3" s="20">
        <f t="shared" ref="AB3:AB6" si="13">(U3-(SUM(V3:Y3)))/8</f>
        <v>286.1636666666667</v>
      </c>
      <c r="AC3" s="20">
        <f t="shared" ref="AC3:AC6" si="14">(U3-(SUM(V3:AB3)))/5</f>
        <v>286.16366666666664</v>
      </c>
      <c r="AD3" s="20">
        <f t="shared" ref="AD3:AD6" si="15">(U3-(SUM(V3:AC3)))/4</f>
        <v>286.16366666666659</v>
      </c>
      <c r="AE3" s="20">
        <f t="shared" ref="AE3:AE6" si="16">(U3-(SUM(V3:AC3)))/4</f>
        <v>286.16366666666659</v>
      </c>
      <c r="AF3" s="20">
        <f t="shared" ref="AF3:AF6" si="17">(U3-(SUM(V3:AC3)))/4</f>
        <v>286.16366666666659</v>
      </c>
      <c r="AG3" s="20">
        <f t="shared" ref="AG3:AG6" si="18">U3-SUM(V3:AF3)</f>
        <v>286.16366666666727</v>
      </c>
      <c r="AH3" s="20">
        <f t="shared" ref="AH3:AH6" si="19">U3/52.33</f>
        <v>65.621326199120958</v>
      </c>
    </row>
    <row r="4" spans="1:34" ht="21" customHeight="1" x14ac:dyDescent="0.2">
      <c r="A4" s="22">
        <v>2</v>
      </c>
      <c r="B4" s="13" t="s">
        <v>67</v>
      </c>
      <c r="C4" s="21" t="s">
        <v>16</v>
      </c>
      <c r="D4" s="15">
        <v>43871</v>
      </c>
      <c r="E4" s="16" t="s">
        <v>66</v>
      </c>
      <c r="F4" s="17"/>
      <c r="G4" s="18"/>
      <c r="H4" s="18"/>
      <c r="I4" s="18"/>
      <c r="J4" s="18"/>
      <c r="K4" s="19">
        <f t="shared" si="0"/>
        <v>0</v>
      </c>
      <c r="L4" s="20">
        <f>VLOOKUP(C4,Planilla!$A$1:$H$5,8,FALSE)</f>
        <v>2250</v>
      </c>
      <c r="M4" s="20">
        <f>ROUND(L4*52.33,2)</f>
        <v>117742.5</v>
      </c>
      <c r="N4" s="20">
        <f t="shared" si="1"/>
        <v>30100</v>
      </c>
      <c r="O4" s="20">
        <f t="shared" si="2"/>
        <v>87642.5</v>
      </c>
      <c r="P4" s="20">
        <f t="shared" si="3"/>
        <v>1720</v>
      </c>
      <c r="Q4" s="20">
        <f t="shared" si="4"/>
        <v>9030</v>
      </c>
      <c r="R4" s="20">
        <f t="shared" si="5"/>
        <v>279.22500000000002</v>
      </c>
      <c r="S4" s="20">
        <v>0</v>
      </c>
      <c r="T4" s="20">
        <v>0</v>
      </c>
      <c r="U4" s="20">
        <f t="shared" si="6"/>
        <v>11029.225</v>
      </c>
      <c r="V4" s="20">
        <f t="shared" si="7"/>
        <v>919.10208333333333</v>
      </c>
      <c r="W4" s="20">
        <f t="shared" si="8"/>
        <v>919.10208333333333</v>
      </c>
      <c r="X4" s="20">
        <f t="shared" si="9"/>
        <v>919.10208333333333</v>
      </c>
      <c r="Y4" s="20">
        <f t="shared" si="10"/>
        <v>919.10208333333344</v>
      </c>
      <c r="Z4" s="20">
        <f t="shared" si="11"/>
        <v>919.10208333333333</v>
      </c>
      <c r="AA4" s="20">
        <f t="shared" si="12"/>
        <v>919.10208333333333</v>
      </c>
      <c r="AB4" s="20">
        <f t="shared" si="13"/>
        <v>919.10208333333333</v>
      </c>
      <c r="AC4" s="20">
        <f t="shared" si="14"/>
        <v>919.10208333333344</v>
      </c>
      <c r="AD4" s="20">
        <f t="shared" si="15"/>
        <v>919.10208333333344</v>
      </c>
      <c r="AE4" s="20">
        <f t="shared" si="16"/>
        <v>919.10208333333344</v>
      </c>
      <c r="AF4" s="20">
        <f t="shared" si="17"/>
        <v>919.10208333333344</v>
      </c>
      <c r="AG4" s="20">
        <f t="shared" si="18"/>
        <v>919.10208333333321</v>
      </c>
      <c r="AH4" s="20">
        <f t="shared" si="19"/>
        <v>210.76294668450223</v>
      </c>
    </row>
    <row r="5" spans="1:34" ht="21" customHeight="1" x14ac:dyDescent="0.2">
      <c r="A5" s="22">
        <v>3</v>
      </c>
      <c r="B5" s="13" t="s">
        <v>68</v>
      </c>
      <c r="C5" s="21" t="s">
        <v>17</v>
      </c>
      <c r="D5" s="15">
        <v>43868</v>
      </c>
      <c r="E5" s="16" t="s">
        <v>66</v>
      </c>
      <c r="F5" s="17"/>
      <c r="G5" s="18"/>
      <c r="H5" s="18"/>
      <c r="I5" s="18"/>
      <c r="J5" s="18"/>
      <c r="K5" s="19">
        <f t="shared" si="0"/>
        <v>0</v>
      </c>
      <c r="L5" s="20">
        <f>VLOOKUP(C5,Planilla!$A$1:$H$5,8,FALSE)</f>
        <v>2120</v>
      </c>
      <c r="M5" s="20">
        <f>ROUND(L5*52.33,2)</f>
        <v>110939.6</v>
      </c>
      <c r="N5" s="20">
        <f t="shared" si="1"/>
        <v>30100</v>
      </c>
      <c r="O5" s="20">
        <f t="shared" si="2"/>
        <v>80839.600000000006</v>
      </c>
      <c r="P5" s="20">
        <f t="shared" si="3"/>
        <v>1720</v>
      </c>
      <c r="Q5" s="20">
        <f t="shared" si="4"/>
        <v>8307.5440000000017</v>
      </c>
      <c r="R5" s="20">
        <f t="shared" si="5"/>
        <v>0</v>
      </c>
      <c r="S5" s="20">
        <v>0</v>
      </c>
      <c r="T5" s="20">
        <v>0</v>
      </c>
      <c r="U5" s="20">
        <f t="shared" si="6"/>
        <v>10027.544000000002</v>
      </c>
      <c r="V5" s="20">
        <f t="shared" si="7"/>
        <v>835.62866666666685</v>
      </c>
      <c r="W5" s="20">
        <f t="shared" si="8"/>
        <v>835.62866666666685</v>
      </c>
      <c r="X5" s="20">
        <f t="shared" si="9"/>
        <v>835.62866666666685</v>
      </c>
      <c r="Y5" s="20">
        <f t="shared" si="10"/>
        <v>835.62866666666685</v>
      </c>
      <c r="Z5" s="20">
        <f t="shared" si="11"/>
        <v>835.62866666666673</v>
      </c>
      <c r="AA5" s="20">
        <f t="shared" si="12"/>
        <v>835.62866666666673</v>
      </c>
      <c r="AB5" s="20">
        <f t="shared" si="13"/>
        <v>835.62866666666673</v>
      </c>
      <c r="AC5" s="20">
        <f t="shared" si="14"/>
        <v>835.62866666666685</v>
      </c>
      <c r="AD5" s="20">
        <f t="shared" si="15"/>
        <v>835.62866666666696</v>
      </c>
      <c r="AE5" s="20">
        <f t="shared" si="16"/>
        <v>835.62866666666696</v>
      </c>
      <c r="AF5" s="20">
        <f t="shared" si="17"/>
        <v>835.62866666666696</v>
      </c>
      <c r="AG5" s="20">
        <f t="shared" si="18"/>
        <v>835.62866666666559</v>
      </c>
      <c r="AH5" s="20">
        <f t="shared" si="19"/>
        <v>191.621326199121</v>
      </c>
    </row>
    <row r="6" spans="1:34" ht="21" customHeight="1" x14ac:dyDescent="0.2">
      <c r="A6" s="22">
        <v>4</v>
      </c>
      <c r="B6" s="13" t="s">
        <v>69</v>
      </c>
      <c r="C6" s="14" t="s">
        <v>18</v>
      </c>
      <c r="D6" s="15">
        <v>43861</v>
      </c>
      <c r="E6" s="16" t="s">
        <v>66</v>
      </c>
      <c r="F6" s="17"/>
      <c r="G6" s="18"/>
      <c r="H6" s="18"/>
      <c r="I6" s="18"/>
      <c r="J6" s="18"/>
      <c r="K6" s="19">
        <f t="shared" si="0"/>
        <v>0</v>
      </c>
      <c r="L6" s="20">
        <f>VLOOKUP(C6,Planilla!$A$1:$H$5,8,FALSE)</f>
        <v>1110</v>
      </c>
      <c r="M6" s="20">
        <f>ROUND(L6*52.33,2)</f>
        <v>58086.3</v>
      </c>
      <c r="N6" s="20">
        <f t="shared" si="1"/>
        <v>30100</v>
      </c>
      <c r="O6" s="20">
        <f t="shared" si="2"/>
        <v>27986.300000000003</v>
      </c>
      <c r="P6" s="20">
        <f t="shared" si="3"/>
        <v>1720</v>
      </c>
      <c r="Q6" s="20">
        <f t="shared" si="4"/>
        <v>908.08200000000045</v>
      </c>
      <c r="R6" s="20">
        <f t="shared" si="5"/>
        <v>0</v>
      </c>
      <c r="S6" s="20">
        <v>0</v>
      </c>
      <c r="T6" s="20">
        <v>0</v>
      </c>
      <c r="U6" s="20">
        <f t="shared" si="6"/>
        <v>2628.0820000000003</v>
      </c>
      <c r="V6" s="20">
        <f t="shared" si="7"/>
        <v>219.00683333333336</v>
      </c>
      <c r="W6" s="20">
        <f t="shared" si="8"/>
        <v>219.00683333333336</v>
      </c>
      <c r="X6" s="20">
        <f t="shared" si="9"/>
        <v>219.00683333333336</v>
      </c>
      <c r="Y6" s="20">
        <f t="shared" si="10"/>
        <v>219.00683333333336</v>
      </c>
      <c r="Z6" s="20">
        <f t="shared" si="11"/>
        <v>219.00683333333336</v>
      </c>
      <c r="AA6" s="20">
        <f t="shared" si="12"/>
        <v>219.00683333333336</v>
      </c>
      <c r="AB6" s="20">
        <f t="shared" si="13"/>
        <v>219.00683333333336</v>
      </c>
      <c r="AC6" s="20">
        <f t="shared" si="14"/>
        <v>219.00683333333336</v>
      </c>
      <c r="AD6" s="20">
        <f t="shared" si="15"/>
        <v>219.00683333333336</v>
      </c>
      <c r="AE6" s="20">
        <f t="shared" si="16"/>
        <v>219.00683333333336</v>
      </c>
      <c r="AF6" s="20">
        <f t="shared" si="17"/>
        <v>219.00683333333336</v>
      </c>
      <c r="AG6" s="20">
        <f t="shared" si="18"/>
        <v>219.00683333333336</v>
      </c>
      <c r="AH6" s="20">
        <f t="shared" si="19"/>
        <v>50.221326199120973</v>
      </c>
    </row>
  </sheetData>
  <autoFilter ref="A2:AS6" xr:uid="{00000000-0009-0000-0000-000004000000}"/>
  <mergeCells count="34">
    <mergeCell ref="N1:N2"/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L1:L2"/>
    <mergeCell ref="M1:M2"/>
    <mergeCell ref="Z1:Z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AG1:AG2"/>
    <mergeCell ref="AH1:AH2"/>
    <mergeCell ref="AA1:AA2"/>
    <mergeCell ref="AB1:AB2"/>
    <mergeCell ref="AC1:AC2"/>
    <mergeCell ref="AD1:AD2"/>
    <mergeCell ref="AE1:AE2"/>
    <mergeCell ref="AF1:AF2"/>
  </mergeCells>
  <conditionalFormatting sqref="V3:AG6">
    <cfRule type="cellIs" dxfId="5" priority="13" stopIfTrue="1" operator="lessThan">
      <formula>0</formula>
    </cfRule>
  </conditionalFormatting>
  <conditionalFormatting sqref="B1:B1048576">
    <cfRule type="duplicateValues" dxfId="4" priority="33"/>
  </conditionalFormatting>
  <conditionalFormatting sqref="B1:B1048576">
    <cfRule type="duplicateValues" dxfId="3" priority="34"/>
    <cfRule type="duplicateValues" dxfId="2" priority="35"/>
    <cfRule type="duplicateValues" dxfId="1" priority="36"/>
    <cfRule type="duplicateValues" dxfId="0" priority="37"/>
  </conditionalFormatting>
  <pageMargins left="0.7" right="0.7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Parametros</vt:lpstr>
      <vt:lpstr>Planilla</vt:lpstr>
      <vt:lpstr>Cargos</vt:lpstr>
      <vt:lpstr>Renta 5ta</vt:lpstr>
      <vt:lpstr>'Renta 5ta'!Área_de_impresión</vt:lpstr>
      <vt:lpstr>categorías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Blas Salazar</dc:creator>
  <cp:lastModifiedBy>Miguel Blas Salazar</cp:lastModifiedBy>
  <dcterms:created xsi:type="dcterms:W3CDTF">2020-03-30T17:04:50Z</dcterms:created>
  <dcterms:modified xsi:type="dcterms:W3CDTF">2020-03-30T23:11:32Z</dcterms:modified>
</cp:coreProperties>
</file>