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gzuniga\Desktop\"/>
    </mc:Choice>
  </mc:AlternateContent>
  <xr:revisionPtr revIDLastSave="0" documentId="8_{94A1DC4B-B7E4-4BBC-9808-A34B704B3DEF}" xr6:coauthVersionLast="34" xr6:coauthVersionMax="34" xr10:uidLastSave="{00000000-0000-0000-0000-000000000000}"/>
  <bookViews>
    <workbookView xWindow="20370" yWindow="-120" windowWidth="29040" windowHeight="15990" firstSheet="1" activeTab="1" xr2:uid="{B78BBE4A-8125-4375-9357-DB24009E1F88}"/>
  </bookViews>
  <sheets>
    <sheet name="Dashboard" sheetId="1" state="hidden" r:id="rId1"/>
    <sheet name="Input" sheetId="2" r:id="rId2"/>
    <sheet name="Data" sheetId="3" state="hidden" r:id="rId3"/>
    <sheet name="Updates" sheetId="5" state="hidden" r:id="rId4"/>
  </sheets>
  <definedNames>
    <definedName name="_xlnm._FilterDatabase" localSheetId="1" hidden="1">Input!$C$3:$AB$91</definedName>
    <definedName name="_xlnm.Print_Area" localSheetId="0">Dashboard!$B$2:$BT$40</definedName>
    <definedName name="Directores">Data!$C$26:$F$35</definedName>
    <definedName name="Proyecto">Data!$G$17:$G$21</definedName>
    <definedName name="Regiones">Data!$C$17:$C$20</definedName>
    <definedName name="S_Costo">Data!$L$18:$P$21</definedName>
    <definedName name="S_General">Data!$L$9:$Q$12</definedName>
    <definedName name="S_Riesgo">Data!$U$10:$Y$13</definedName>
    <definedName name="S_Semaforos">Data!$U$26:$U$29</definedName>
    <definedName name="S_Tiempo">Data!$U$18:$Y$21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1" i="2" l="1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BN14" i="1" l="1"/>
  <c r="BD14" i="1"/>
  <c r="AK14" i="1"/>
  <c r="AU14" i="1"/>
  <c r="Z14" i="1"/>
  <c r="Z12" i="1"/>
  <c r="Z11" i="1"/>
  <c r="Z10" i="1"/>
  <c r="Z9" i="1"/>
  <c r="AG4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5" i="2"/>
  <c r="B4" i="2"/>
  <c r="B5" i="2" l="1"/>
  <c r="B7" i="2"/>
  <c r="B11" i="2"/>
  <c r="B14" i="2"/>
  <c r="B41" i="2"/>
  <c r="B6" i="2"/>
  <c r="B57" i="2"/>
  <c r="B85" i="2"/>
  <c r="B25" i="2"/>
  <c r="B81" i="2"/>
  <c r="B73" i="2"/>
  <c r="B49" i="2"/>
  <c r="B8" i="2"/>
  <c r="B77" i="2"/>
  <c r="B65" i="2"/>
  <c r="B61" i="2"/>
  <c r="B53" i="2"/>
  <c r="B45" i="2"/>
  <c r="B37" i="2"/>
  <c r="B33" i="2"/>
  <c r="B29" i="2"/>
  <c r="B21" i="2"/>
  <c r="B17" i="2"/>
  <c r="B13" i="2"/>
  <c r="B9" i="2"/>
  <c r="B89" i="2"/>
  <c r="B69" i="2"/>
  <c r="B12" i="2"/>
  <c r="B64" i="2"/>
  <c r="B10" i="2"/>
  <c r="B52" i="2"/>
  <c r="B16" i="2"/>
  <c r="B84" i="2"/>
  <c r="B76" i="2"/>
  <c r="B68" i="2"/>
  <c r="B56" i="2"/>
  <c r="B44" i="2"/>
  <c r="B36" i="2"/>
  <c r="B28" i="2"/>
  <c r="B20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88" i="2"/>
  <c r="B80" i="2"/>
  <c r="B72" i="2"/>
  <c r="B60" i="2"/>
  <c r="B48" i="2"/>
  <c r="B40" i="2"/>
  <c r="B32" i="2"/>
  <c r="B2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6" i="2"/>
  <c r="B22" i="2"/>
  <c r="B18" i="2"/>
  <c r="D20" i="1" l="1"/>
  <c r="BD8" i="1"/>
  <c r="BN8" i="1"/>
  <c r="Z8" i="1"/>
  <c r="Q8" i="1"/>
  <c r="AB14" i="1" l="1"/>
  <c r="AD14" i="1" s="1"/>
  <c r="AD10" i="1"/>
  <c r="AD11" i="1"/>
  <c r="AD12" i="1"/>
  <c r="AD9" i="1"/>
  <c r="BP14" i="1"/>
  <c r="BR14" i="1" s="1"/>
  <c r="BR11" i="1"/>
  <c r="BR10" i="1"/>
  <c r="BR9" i="1"/>
  <c r="BR12" i="1"/>
  <c r="BF14" i="1"/>
  <c r="BH14" i="1" s="1"/>
  <c r="BH11" i="1"/>
  <c r="BH10" i="1"/>
  <c r="BH9" i="1"/>
  <c r="BH12" i="1"/>
  <c r="S14" i="1"/>
  <c r="T14" i="1" s="1"/>
  <c r="T12" i="1"/>
  <c r="T11" i="1"/>
  <c r="T10" i="1"/>
  <c r="T9" i="1"/>
  <c r="F12" i="1"/>
  <c r="F11" i="1"/>
  <c r="F10" i="1"/>
  <c r="F9" i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4" i="2"/>
  <c r="V5" i="2"/>
  <c r="V6" i="2"/>
  <c r="V7" i="2"/>
  <c r="V38" i="1" l="1"/>
  <c r="V32" i="1"/>
  <c r="V26" i="1"/>
  <c r="R26" i="1"/>
  <c r="AJ10" i="1" s="1"/>
  <c r="X38" i="1"/>
  <c r="AT12" i="1" s="1"/>
  <c r="X32" i="1"/>
  <c r="AT11" i="1" s="1"/>
  <c r="T38" i="1"/>
  <c r="T32" i="1"/>
  <c r="T26" i="1"/>
  <c r="R38" i="1"/>
  <c r="AJ12" i="1" s="1"/>
  <c r="R32" i="1"/>
  <c r="AJ11" i="1" s="1"/>
  <c r="X26" i="1"/>
  <c r="AT10" i="1" s="1"/>
  <c r="AD32" i="1"/>
  <c r="AD38" i="1"/>
  <c r="AD26" i="1"/>
  <c r="AB32" i="1"/>
  <c r="AB38" i="1"/>
  <c r="AB26" i="1"/>
  <c r="Z38" i="1"/>
  <c r="Z26" i="1"/>
  <c r="Z32" i="1"/>
  <c r="AH26" i="1"/>
  <c r="AH38" i="1"/>
  <c r="AH32" i="1"/>
  <c r="AF32" i="1"/>
  <c r="AJ32" i="1"/>
  <c r="AF38" i="1"/>
  <c r="AJ26" i="1"/>
  <c r="AJ38" i="1"/>
  <c r="AF26" i="1"/>
  <c r="AP32" i="1"/>
  <c r="AP26" i="1"/>
  <c r="AP38" i="1"/>
  <c r="AL38" i="1"/>
  <c r="AL26" i="1"/>
  <c r="AN32" i="1"/>
  <c r="AN26" i="1"/>
  <c r="AN38" i="1"/>
  <c r="AL32" i="1"/>
  <c r="V20" i="1"/>
  <c r="AD20" i="1"/>
  <c r="AJ20" i="1"/>
  <c r="R20" i="1"/>
  <c r="AJ9" i="1" s="1"/>
  <c r="Z20" i="1"/>
  <c r="AH20" i="1"/>
  <c r="AN20" i="1"/>
  <c r="X20" i="1"/>
  <c r="AT9" i="1" s="1"/>
  <c r="AL20" i="1"/>
  <c r="T20" i="1"/>
  <c r="AB20" i="1"/>
  <c r="AP20" i="1"/>
  <c r="AF20" i="1"/>
  <c r="G8" i="1"/>
  <c r="AA10" i="3"/>
  <c r="AA11" i="3"/>
  <c r="AA12" i="3"/>
  <c r="AA18" i="3"/>
  <c r="AA19" i="3"/>
  <c r="AA20" i="3"/>
  <c r="R19" i="3"/>
  <c r="R20" i="3"/>
  <c r="R18" i="3"/>
  <c r="R10" i="3"/>
  <c r="R11" i="3"/>
  <c r="R12" i="3"/>
  <c r="R9" i="3"/>
  <c r="AU8" i="1" l="1"/>
  <c r="AW14" i="1" s="1"/>
  <c r="AX14" i="1" s="1"/>
  <c r="AK8" i="1"/>
  <c r="AM14" i="1" s="1"/>
  <c r="AN14" i="1" s="1"/>
  <c r="I14" i="1"/>
  <c r="J14" i="1" s="1"/>
  <c r="J9" i="1"/>
  <c r="J12" i="1"/>
  <c r="J11" i="1"/>
  <c r="J10" i="1"/>
  <c r="P37" i="1"/>
  <c r="P31" i="1"/>
  <c r="P25" i="1"/>
  <c r="P19" i="1"/>
  <c r="C21" i="1"/>
  <c r="AX11" i="1" l="1"/>
  <c r="AN11" i="1"/>
  <c r="AN9" i="1"/>
  <c r="AN12" i="1"/>
  <c r="AX9" i="1"/>
  <c r="AX12" i="1"/>
  <c r="AN10" i="1"/>
  <c r="AX10" i="1"/>
  <c r="C22" i="1"/>
  <c r="D21" i="1"/>
  <c r="AP39" i="1"/>
  <c r="AD39" i="1"/>
  <c r="AN39" i="1"/>
  <c r="AB39" i="1"/>
  <c r="AD27" i="1"/>
  <c r="T39" i="1"/>
  <c r="X33" i="1"/>
  <c r="X39" i="1"/>
  <c r="T27" i="1"/>
  <c r="AF27" i="1"/>
  <c r="AN33" i="1"/>
  <c r="AH33" i="1"/>
  <c r="R33" i="1"/>
  <c r="AF39" i="1"/>
  <c r="Z27" i="1"/>
  <c r="AH27" i="1"/>
  <c r="AN27" i="1"/>
  <c r="AB33" i="1"/>
  <c r="AH39" i="1"/>
  <c r="V33" i="1"/>
  <c r="AJ39" i="1"/>
  <c r="V27" i="1"/>
  <c r="AP27" i="1"/>
  <c r="R39" i="1"/>
  <c r="AJ33" i="1"/>
  <c r="Z39" i="1"/>
  <c r="AL27" i="1"/>
  <c r="V39" i="1"/>
  <c r="AJ27" i="1"/>
  <c r="X27" i="1"/>
  <c r="AP33" i="1"/>
  <c r="Z33" i="1"/>
  <c r="AL33" i="1"/>
  <c r="AD33" i="1"/>
  <c r="AL39" i="1"/>
  <c r="AB27" i="1"/>
  <c r="AF33" i="1"/>
  <c r="R27" i="1"/>
  <c r="T33" i="1"/>
  <c r="AF21" i="1"/>
  <c r="AN21" i="1"/>
  <c r="AL21" i="1"/>
  <c r="AP21" i="1"/>
  <c r="R21" i="1"/>
  <c r="Z21" i="1"/>
  <c r="T21" i="1"/>
  <c r="AB21" i="1"/>
  <c r="AH21" i="1"/>
  <c r="V21" i="1"/>
  <c r="AD21" i="1"/>
  <c r="X21" i="1"/>
  <c r="AJ21" i="1"/>
  <c r="C23" i="1" l="1"/>
  <c r="D22" i="1"/>
  <c r="D23" i="1" l="1"/>
  <c r="C24" i="1"/>
  <c r="D24" i="1" l="1"/>
  <c r="C25" i="1"/>
  <c r="D25" i="1" s="1"/>
</calcChain>
</file>

<file path=xl/sharedStrings.xml><?xml version="1.0" encoding="utf-8"?>
<sst xmlns="http://schemas.openxmlformats.org/spreadsheetml/2006/main" count="1429" uniqueCount="358">
  <si>
    <t>TOTAL</t>
  </si>
  <si>
    <t>México*</t>
  </si>
  <si>
    <t>Occidente</t>
  </si>
  <si>
    <t>Bajío</t>
  </si>
  <si>
    <t>Proyectos Activos | Active Projects</t>
  </si>
  <si>
    <t>Personal | Headcount</t>
  </si>
  <si>
    <t>m² Administrados | Managed m²</t>
  </si>
  <si>
    <t>Proyectos con Alto Riesgo| High Risk Projects</t>
  </si>
  <si>
    <t>Proyectos Detenidos | Stoped Projects</t>
  </si>
  <si>
    <t>Cartera Vencida Agency | Expired Wallet Agency</t>
  </si>
  <si>
    <t>Cartera Vencida Principal | Expired Wallet Principal</t>
  </si>
  <si>
    <t>México</t>
  </si>
  <si>
    <t>Project Management</t>
  </si>
  <si>
    <t>Construction Management</t>
  </si>
  <si>
    <t>PMO</t>
  </si>
  <si>
    <t>Move Management</t>
  </si>
  <si>
    <t>PM</t>
  </si>
  <si>
    <t>CM</t>
  </si>
  <si>
    <t>MM</t>
  </si>
  <si>
    <t>WP</t>
  </si>
  <si>
    <t>Sigla</t>
  </si>
  <si>
    <t>Servicio</t>
  </si>
  <si>
    <t>Servicios</t>
  </si>
  <si>
    <t>Regiones</t>
  </si>
  <si>
    <t>Edificación</t>
  </si>
  <si>
    <t>Retail</t>
  </si>
  <si>
    <t>Multisitios</t>
  </si>
  <si>
    <t>Interiores</t>
  </si>
  <si>
    <t>Proyecto</t>
  </si>
  <si>
    <t>Estatus</t>
  </si>
  <si>
    <t>En Progreso</t>
  </si>
  <si>
    <t>Atención</t>
  </si>
  <si>
    <t>Detenido</t>
  </si>
  <si>
    <t>Valor</t>
  </si>
  <si>
    <t xml:space="preserve">En tiempo </t>
  </si>
  <si>
    <t xml:space="preserve">Demorado &lt;15% </t>
  </si>
  <si>
    <t xml:space="preserve">Demorado &lt;25% </t>
  </si>
  <si>
    <t>Debajo del Costo</t>
  </si>
  <si>
    <t>En Costo</t>
  </si>
  <si>
    <t>Sobrecosto</t>
  </si>
  <si>
    <t>Bajo</t>
  </si>
  <si>
    <t>Medio</t>
  </si>
  <si>
    <t>Alto</t>
  </si>
  <si>
    <t>a</t>
  </si>
  <si>
    <t>Ajuste por
actualización de</t>
  </si>
  <si>
    <t>VALIDACIONES DE DATOS</t>
  </si>
  <si>
    <t>RIESGOS CRÍTICOS</t>
  </si>
  <si>
    <t>PROYECTO</t>
  </si>
  <si>
    <t>DESCRIPCIÓN</t>
  </si>
  <si>
    <t>Norton Rose Fulbright</t>
  </si>
  <si>
    <t>K</t>
  </si>
  <si>
    <t>n°</t>
  </si>
  <si>
    <t>ASUNTOS CRÍTICOS</t>
  </si>
  <si>
    <t xml:space="preserve">Cliente </t>
  </si>
  <si>
    <t xml:space="preserve">Nombre del proyecto </t>
  </si>
  <si>
    <t xml:space="preserve">Estado </t>
  </si>
  <si>
    <t xml:space="preserve">Ciudad </t>
  </si>
  <si>
    <t xml:space="preserve">Servicios </t>
  </si>
  <si>
    <t>Project Manager</t>
  </si>
  <si>
    <t xml:space="preserve">% Avance Real </t>
  </si>
  <si>
    <t>Gabriel Zuñiga</t>
  </si>
  <si>
    <t>JWT</t>
  </si>
  <si>
    <t>CDMX</t>
  </si>
  <si>
    <t>Interior (new)</t>
  </si>
  <si>
    <t>Emilio Cid</t>
  </si>
  <si>
    <t>Azul Gómez</t>
  </si>
  <si>
    <t>BBVA PO</t>
  </si>
  <si>
    <t xml:space="preserve">Workplace </t>
  </si>
  <si>
    <t>Consultancy</t>
  </si>
  <si>
    <t>NA</t>
  </si>
  <si>
    <t>Agustín Cortina</t>
  </si>
  <si>
    <t>HP Guadalajara</t>
  </si>
  <si>
    <t>Jalisco</t>
  </si>
  <si>
    <t>Guadalajara</t>
  </si>
  <si>
    <t>Ernesto Ambriz</t>
  </si>
  <si>
    <t>Saúl Torres</t>
  </si>
  <si>
    <t>Hotel Senator Riviera Cancun</t>
  </si>
  <si>
    <t>Quintana Roo</t>
  </si>
  <si>
    <t>Playa del Carmen</t>
  </si>
  <si>
    <t>Other (specify in comments)</t>
  </si>
  <si>
    <t>Saul Torres</t>
  </si>
  <si>
    <t>Gigante Interlomas</t>
  </si>
  <si>
    <t>Ground up (new)</t>
  </si>
  <si>
    <t>Gustavo Roaro</t>
  </si>
  <si>
    <t>Scotibank Nave Industrial Heins</t>
  </si>
  <si>
    <t>Edgar Martínez</t>
  </si>
  <si>
    <t>Arboleda COM2</t>
  </si>
  <si>
    <t>Monterrey</t>
  </si>
  <si>
    <t>Eduardo Avila</t>
  </si>
  <si>
    <t>Marco Mora</t>
  </si>
  <si>
    <t>Oechsler</t>
  </si>
  <si>
    <t>Queretaro</t>
  </si>
  <si>
    <t>Interior (new + remodel)</t>
  </si>
  <si>
    <t>Bos Irapuato Expansion</t>
  </si>
  <si>
    <t>Guanajuato</t>
  </si>
  <si>
    <t>Irapuato</t>
  </si>
  <si>
    <t>Luis Cordero</t>
  </si>
  <si>
    <t>Logrand Nacional</t>
  </si>
  <si>
    <t>Zapopan</t>
  </si>
  <si>
    <t>Jaime Barragan</t>
  </si>
  <si>
    <t>Amdocs piso 2</t>
  </si>
  <si>
    <t>Oscar Perez</t>
  </si>
  <si>
    <t>Tata Querétaro Parks II</t>
  </si>
  <si>
    <t>Agustin Cortina</t>
  </si>
  <si>
    <t>Ivonne Moga</t>
  </si>
  <si>
    <t>Nissan</t>
  </si>
  <si>
    <t xml:space="preserve">Interiores </t>
  </si>
  <si>
    <t>Ricardo Nieves</t>
  </si>
  <si>
    <t>Scotiabank We Santa Fe</t>
  </si>
  <si>
    <t>Consultancy (specify in comments)</t>
  </si>
  <si>
    <t>Omar Rodríguez</t>
  </si>
  <si>
    <t>Citi Ola 2</t>
  </si>
  <si>
    <t>Iveet Cordero</t>
  </si>
  <si>
    <t>Motorola Solutions</t>
  </si>
  <si>
    <t>Claudia Vergara</t>
  </si>
  <si>
    <t>Exxon Reforma</t>
  </si>
  <si>
    <t>Interior (remodel)</t>
  </si>
  <si>
    <t>Oscar Ferro</t>
  </si>
  <si>
    <t>Google Puertas</t>
  </si>
  <si>
    <t>Roberto Guerrero</t>
  </si>
  <si>
    <t>Mondelez RDQ</t>
  </si>
  <si>
    <t>Gabriela González</t>
  </si>
  <si>
    <t>Telefonica Workplace</t>
  </si>
  <si>
    <t>Workplace</t>
  </si>
  <si>
    <t>EY Workplace</t>
  </si>
  <si>
    <t>Loreal Workplace</t>
  </si>
  <si>
    <t>Panamericana Nueva Sucursal</t>
  </si>
  <si>
    <t>Luis Razo</t>
  </si>
  <si>
    <t>AT&amp;T Monterrey</t>
  </si>
  <si>
    <t>Olga Gust</t>
  </si>
  <si>
    <t>American Express Recurso Asignado</t>
  </si>
  <si>
    <t>Moises Silva</t>
  </si>
  <si>
    <t xml:space="preserve">N/A </t>
  </si>
  <si>
    <t>Miguel Sevilla</t>
  </si>
  <si>
    <t>Nissan PMO sucursales</t>
  </si>
  <si>
    <t>-</t>
  </si>
  <si>
    <t>HDI Queretaro;</t>
  </si>
  <si>
    <t>Juan Pablo Dávalos</t>
  </si>
  <si>
    <t>BRK Juárez;</t>
  </si>
  <si>
    <t>Chihuahua</t>
  </si>
  <si>
    <t>Cd. Juarez</t>
  </si>
  <si>
    <t>Ernesto Vivar</t>
  </si>
  <si>
    <t>Norton Rose CDMX</t>
  </si>
  <si>
    <t>José Luis González</t>
  </si>
  <si>
    <t>Citi Commisioning Ola 1</t>
  </si>
  <si>
    <t>Nissan Costos</t>
  </si>
  <si>
    <t>Cost Management</t>
  </si>
  <si>
    <t>Cinemex Aldea Guanajuato</t>
  </si>
  <si>
    <t>Christian Vargas</t>
  </si>
  <si>
    <t>Osram Continental Guadalajara</t>
  </si>
  <si>
    <t>Heriberto Lachica</t>
  </si>
  <si>
    <t>Fandelli Queretaro</t>
  </si>
  <si>
    <t>Paola Díaz</t>
  </si>
  <si>
    <t>Nissan M&amp;CH</t>
  </si>
  <si>
    <t xml:space="preserve">Move Managment </t>
  </si>
  <si>
    <t>Move &amp; Change Management</t>
  </si>
  <si>
    <t>Citibanamex Monterrey</t>
  </si>
  <si>
    <t>Andrés Treviño</t>
  </si>
  <si>
    <t>Torre Acuario</t>
  </si>
  <si>
    <t>Goldman Sachs Prado Sur</t>
  </si>
  <si>
    <t>Georgina Almaraz</t>
  </si>
  <si>
    <t>Afirme Monterrey</t>
  </si>
  <si>
    <t>Helm</t>
  </si>
  <si>
    <t>Ricardo Díaz</t>
  </si>
  <si>
    <t xml:space="preserve">Coca Cola </t>
  </si>
  <si>
    <t>Coca Cola Move</t>
  </si>
  <si>
    <t>Goldcorp</t>
  </si>
  <si>
    <t>Owners Representation/Construction Monitoring</t>
  </si>
  <si>
    <t>Cinemex Cumbres Monterrey</t>
  </si>
  <si>
    <t>Isai Rodriguez</t>
  </si>
  <si>
    <t>BTMS Monterrey</t>
  </si>
  <si>
    <t>7Eleven Due Diligence</t>
  </si>
  <si>
    <t>Due diligence (any report or site survey should fall into this category)</t>
  </si>
  <si>
    <t>Edgar Martinez</t>
  </si>
  <si>
    <t>Credit Suisse Expansion</t>
  </si>
  <si>
    <t>Nissan Civac Cuernavaca</t>
  </si>
  <si>
    <t>Ricardo Rodríguez</t>
  </si>
  <si>
    <t>Orange Cardinal</t>
  </si>
  <si>
    <t>Sony Music</t>
  </si>
  <si>
    <t>Amex Salas Centurion</t>
  </si>
  <si>
    <t>Monica Romero</t>
  </si>
  <si>
    <t>JP Morgan remodelacion piso 20</t>
  </si>
  <si>
    <t>Puebla</t>
  </si>
  <si>
    <t>Lourdes Bautista</t>
  </si>
  <si>
    <t>Huawei Carso II</t>
  </si>
  <si>
    <t>Spin Master</t>
  </si>
  <si>
    <t>Luis Romero</t>
  </si>
  <si>
    <t>DXC Costa Rica Move</t>
  </si>
  <si>
    <t>San José</t>
  </si>
  <si>
    <t>Helm move</t>
  </si>
  <si>
    <t>ICAO</t>
  </si>
  <si>
    <t>Monica Hernandez</t>
  </si>
  <si>
    <t>Continental Silao</t>
  </si>
  <si>
    <t>Silao</t>
  </si>
  <si>
    <t>Abraham Gutiérrez</t>
  </si>
  <si>
    <t>Mormones Culiacán</t>
  </si>
  <si>
    <t>Sinaloa</t>
  </si>
  <si>
    <t>Culiacan</t>
  </si>
  <si>
    <t>Florentina Bravo</t>
  </si>
  <si>
    <t xml:space="preserve">IQVIA  </t>
  </si>
  <si>
    <t>Alejandro González</t>
  </si>
  <si>
    <t>Afirme Multisitios</t>
  </si>
  <si>
    <t>Advanced Samsung Queretaro</t>
  </si>
  <si>
    <t>Helm Cedis</t>
  </si>
  <si>
    <t>McDermott</t>
  </si>
  <si>
    <t>Roberto Guerrero / Florentina Bravo</t>
  </si>
  <si>
    <t>Natixis</t>
  </si>
  <si>
    <t>AT&amp;T Tecnoparque II</t>
  </si>
  <si>
    <t>Julia Carrazco</t>
  </si>
  <si>
    <t>Norton Rose Move</t>
  </si>
  <si>
    <t>BBVA Peru Move</t>
  </si>
  <si>
    <t>Telefonica Chile Move</t>
  </si>
  <si>
    <t xml:space="preserve">Johnson &amp; Johnson Agave </t>
  </si>
  <si>
    <t>Scotiabank Puerto Vallarta Pelicanos</t>
  </si>
  <si>
    <t xml:space="preserve">Telefex Tecate </t>
  </si>
  <si>
    <t>BCS</t>
  </si>
  <si>
    <t xml:space="preserve">Tecate </t>
  </si>
  <si>
    <t>Owner Rep</t>
  </si>
  <si>
    <t>Ciudad UP</t>
  </si>
  <si>
    <t>Pre</t>
  </si>
  <si>
    <t>Thyssenkrupp</t>
  </si>
  <si>
    <t>DIDI</t>
  </si>
  <si>
    <t>Banco Base Monterrey</t>
  </si>
  <si>
    <t xml:space="preserve">Haitian Guadalajara </t>
  </si>
  <si>
    <t>Telefonica</t>
  </si>
  <si>
    <t>Telefonica Chile Workplace</t>
  </si>
  <si>
    <t>Jabil</t>
  </si>
  <si>
    <t>Jabil Guadalajara Planta B8</t>
  </si>
  <si>
    <t>Nissan Piso 18</t>
  </si>
  <si>
    <t xml:space="preserve">Mormonees Hermosillo </t>
  </si>
  <si>
    <t>Huawei</t>
  </si>
  <si>
    <t>Huawei PMO</t>
  </si>
  <si>
    <t>Uber</t>
  </si>
  <si>
    <t>Uber Due Diligence</t>
  </si>
  <si>
    <t>Uber Jump</t>
  </si>
  <si>
    <t>OACI</t>
  </si>
  <si>
    <t>ICAO Move</t>
  </si>
  <si>
    <t>Citi Banamex</t>
  </si>
  <si>
    <t>Citibanamex Reforma 390</t>
  </si>
  <si>
    <t>Banco Base</t>
  </si>
  <si>
    <t>Banco Base Guadalajara</t>
  </si>
  <si>
    <t>Banco Base Chihuahua</t>
  </si>
  <si>
    <t>N° de Proyecto</t>
  </si>
  <si>
    <t>Responsable Abreviado</t>
  </si>
  <si>
    <t>Localización</t>
  </si>
  <si>
    <t>País</t>
  </si>
  <si>
    <t>Estado</t>
  </si>
  <si>
    <t>Ciudad</t>
  </si>
  <si>
    <t>Oliver Jaimes</t>
  </si>
  <si>
    <t>GZ</t>
  </si>
  <si>
    <t>AG</t>
  </si>
  <si>
    <t>AC</t>
  </si>
  <si>
    <t>ST</t>
  </si>
  <si>
    <t>EM</t>
  </si>
  <si>
    <t>IM</t>
  </si>
  <si>
    <t>MS</t>
  </si>
  <si>
    <t>PD</t>
  </si>
  <si>
    <t>OJ</t>
  </si>
  <si>
    <t>Directores</t>
  </si>
  <si>
    <t xml:space="preserve">Región </t>
  </si>
  <si>
    <t>Otro (especifique)</t>
  </si>
  <si>
    <t>O</t>
  </si>
  <si>
    <t xml:space="preserve">Tipo de Proyecto </t>
  </si>
  <si>
    <t>Área Operativa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</si>
  <si>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</si>
  <si>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</si>
  <si>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</si>
  <si>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</si>
  <si>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</si>
  <si>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</si>
  <si>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</si>
  <si>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Durango</t>
  </si>
  <si>
    <t>Guerrero</t>
  </si>
  <si>
    <t>Hidalgo</t>
  </si>
  <si>
    <t>Michoacán</t>
  </si>
  <si>
    <t>Morelos</t>
  </si>
  <si>
    <t>Nayarit</t>
  </si>
  <si>
    <t>Nuevo León</t>
  </si>
  <si>
    <t>Oaxaca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</si>
  <si>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</si>
  <si>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</si>
  <si>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</si>
  <si>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</si>
  <si>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</si>
  <si>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</si>
  <si>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</si>
  <si>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</si>
  <si>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</si>
  <si>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SEMAFOROS (Nombre de Tabla= "</t>
    </r>
    <r>
      <rPr>
        <i/>
        <sz val="11"/>
        <color theme="1" tint="0.34998626667073579"/>
        <rFont val="Tw Cen MT"/>
        <family val="2"/>
        <scheme val="minor"/>
      </rPr>
      <t>S_xxx"</t>
    </r>
    <r>
      <rPr>
        <sz val="11"/>
        <color theme="1" tint="0.34998626667073579"/>
        <rFont val="Tw Cen MT"/>
        <family val="2"/>
        <scheme val="minor"/>
      </rPr>
      <t>)</t>
    </r>
  </si>
  <si>
    <t>Paulina Galván</t>
  </si>
  <si>
    <t>León</t>
  </si>
  <si>
    <t>Area
m²</t>
  </si>
  <si>
    <t>Dureacion
(meses)</t>
  </si>
  <si>
    <t>Operación</t>
  </si>
  <si>
    <t>Ground Up (new)</t>
  </si>
  <si>
    <t>Ground Up (rebuild)</t>
  </si>
  <si>
    <t>N/A</t>
  </si>
  <si>
    <t>Cierre de Proyectos en Próximo Mes
| Projects Closing Next Month</t>
  </si>
  <si>
    <t>General | General</t>
  </si>
  <si>
    <t>Riesgo | Risk</t>
  </si>
  <si>
    <t>Tiempo | Time</t>
  </si>
  <si>
    <t>Costo | Cost</t>
  </si>
  <si>
    <t xml:space="preserve">Tiempo </t>
  </si>
  <si>
    <t xml:space="preserve">Costo </t>
  </si>
  <si>
    <t>En progreso</t>
  </si>
  <si>
    <t>Precaución</t>
  </si>
  <si>
    <t xml:space="preserve">Condicion General del Proyecto </t>
  </si>
  <si>
    <t>En costo</t>
  </si>
  <si>
    <t>Símbolo</t>
  </si>
  <si>
    <t>Costo | Clot</t>
  </si>
  <si>
    <t>Semáforos</t>
  </si>
  <si>
    <t>Noreste</t>
  </si>
  <si>
    <t>Indicador General</t>
  </si>
  <si>
    <t>Indicador de Tiempo</t>
  </si>
  <si>
    <t>Indicador de Costo</t>
  </si>
  <si>
    <t>Indicador de Riesgo</t>
  </si>
  <si>
    <t xml:space="preserve">Fin Proyecto </t>
  </si>
  <si>
    <t xml:space="preserve">Inicio Proyecto </t>
  </si>
  <si>
    <t xml:space="preserve">% Avence Programado </t>
  </si>
  <si>
    <t>Miguel Ángel Pérez</t>
  </si>
  <si>
    <t>Riesgo</t>
  </si>
  <si>
    <t>Responsable de Área</t>
  </si>
  <si>
    <t>Auxiliar 1</t>
  </si>
  <si>
    <t>Auxiliar 0</t>
  </si>
  <si>
    <t>Proyectos | Projects</t>
  </si>
  <si>
    <t>Simbología | Symbology</t>
  </si>
  <si>
    <t>Ajuste por
actualización</t>
  </si>
  <si>
    <t>Ajuste por actualización</t>
  </si>
  <si>
    <t>Ajuste por actualización de</t>
  </si>
  <si>
    <t>Sin cambios</t>
  </si>
  <si>
    <t>Notas | Notes</t>
  </si>
  <si>
    <t>Johnson &amp; Johnson</t>
  </si>
  <si>
    <t>AT&amp;T</t>
  </si>
  <si>
    <t>Coca Cola</t>
  </si>
  <si>
    <t>Motorola</t>
  </si>
  <si>
    <t>Exxon</t>
  </si>
  <si>
    <t>Google</t>
  </si>
  <si>
    <t>Mondelez</t>
  </si>
  <si>
    <t>American Express</t>
  </si>
  <si>
    <t>Norton Rose</t>
  </si>
  <si>
    <t>Coca-Cola</t>
  </si>
  <si>
    <t>Sony</t>
  </si>
  <si>
    <t>McDemott</t>
  </si>
  <si>
    <t>BBVA Bancomer</t>
  </si>
  <si>
    <t>HP</t>
  </si>
  <si>
    <t>Gigante</t>
  </si>
  <si>
    <t>Logrand</t>
  </si>
  <si>
    <t>Scotiabank</t>
  </si>
  <si>
    <t>Loreal</t>
  </si>
  <si>
    <t>Citibanamex</t>
  </si>
  <si>
    <t>Cinemex</t>
  </si>
  <si>
    <t>Citibanaemx</t>
  </si>
  <si>
    <t>Banca Afirme</t>
  </si>
  <si>
    <t>Otro</t>
  </si>
  <si>
    <t>Other</t>
  </si>
  <si>
    <t>Panamericana</t>
  </si>
  <si>
    <t>Universidad Panamericana</t>
  </si>
  <si>
    <t>Oscar Ruelas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</si>
</sst>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de&quot;\ 0"/>
    <numFmt numFmtId="167" formatCode="&quot;(&quot;0%&quot;)&quot;"/>
    <numFmt numFmtId="168" formatCode="&quot;PORTFOLIO DASHBOARD al &quot;[$-80A]d&quot; de &quot;mmmm&quot; de &quot;yyyy;@"/>
    <numFmt numFmtId="169" formatCode="[$-409]dd\-mmm\-yy;@"/>
    <numFmt numFmtId="170" formatCode="#,##0\ &quot;a&quot;"/>
    <numFmt numFmtId="171" formatCode="#,##0\ &quot;m²&quot;"/>
    <numFmt numFmtId="172" formatCode="0\ &quot;Proyecto(s)&quot;"/>
    <numFmt numFmtId="173" formatCode="0\ &quot;Proyectos   &quot;"/>
    <numFmt numFmtId="174" formatCode="0\ &quot;Empleados    &quot;"/>
    <numFmt numFmtId="175" formatCode="0\ &quot;Detenidos &quot;"/>
    <numFmt numFmtId="176" formatCode="#,##0_ ;[Red]\-#,##0\ "/>
    <numFmt numFmtId="177" formatCode="#,##0_ &quot;a&quot;;[Red]\-#,##0\ &quot;a&quot;"/>
  </numFmts>
  <fonts count="32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10"/>
      <color theme="1" tint="0.34998626667073579"/>
      <name val="Tw Cen MT"/>
      <family val="2"/>
    </font>
    <font>
      <b/>
      <sz val="10"/>
      <color theme="1" tint="0.34998626667073579"/>
      <name val="Tw Cen MT"/>
      <family val="2"/>
    </font>
    <font>
      <b/>
      <sz val="10.5"/>
      <color theme="1" tint="0.34998626667073579"/>
      <name val="Tw Cen MT"/>
      <family val="2"/>
    </font>
    <font>
      <b/>
      <sz val="11"/>
      <color theme="1" tint="0.34998626667073579"/>
      <name val="Tw Cen MT"/>
      <family val="2"/>
      <scheme val="minor"/>
    </font>
    <font>
      <sz val="11"/>
      <color theme="1" tint="0.34998626667073579"/>
      <name val="Tw Cen MT"/>
      <family val="2"/>
      <scheme val="minor"/>
    </font>
    <font>
      <i/>
      <sz val="11"/>
      <color theme="1" tint="0.34998626667073579"/>
      <name val="Tw Cen MT"/>
      <family val="2"/>
      <scheme val="minor"/>
    </font>
    <font>
      <sz val="11"/>
      <color theme="1" tint="0.34998626667073579"/>
      <name val="Tw Cen MT"/>
      <family val="2"/>
      <scheme val="major"/>
    </font>
    <font>
      <sz val="10"/>
      <color rgb="FF000000"/>
      <name val="Arial"/>
      <family val="2"/>
    </font>
    <font>
      <sz val="11"/>
      <color theme="7"/>
      <name val="Tw Cen MT"/>
      <family val="2"/>
      <scheme val="minor"/>
    </font>
    <font>
      <sz val="11"/>
      <color theme="4" tint="-0.249977111117893"/>
      <name val="Tw Cen MT"/>
      <family val="2"/>
      <scheme val="minor"/>
    </font>
    <font>
      <sz val="11"/>
      <color rgb="FFFFC000"/>
      <name val="Tw Cen MT"/>
      <family val="2"/>
      <scheme val="minor"/>
    </font>
    <font>
      <sz val="8"/>
      <color theme="1" tint="0.34998626667073579"/>
      <name val="Tw Cen MT"/>
      <family val="2"/>
    </font>
    <font>
      <b/>
      <sz val="10.5"/>
      <color theme="3"/>
      <name val="Tw Cen MT"/>
      <family val="2"/>
    </font>
    <font>
      <b/>
      <sz val="10"/>
      <color theme="3"/>
      <name val="Tw Cen MT"/>
      <family val="2"/>
    </font>
    <font>
      <sz val="10"/>
      <color theme="3"/>
      <name val="Tw Cen MT"/>
      <family val="2"/>
    </font>
    <font>
      <sz val="10"/>
      <color theme="0"/>
      <name val="Tw Cen MT"/>
      <family val="2"/>
    </font>
    <font>
      <sz val="10"/>
      <color theme="4"/>
      <name val="Tw Cen MT"/>
      <family val="2"/>
    </font>
    <font>
      <b/>
      <sz val="11"/>
      <color theme="3"/>
      <name val="Tw Cen MT"/>
      <family val="2"/>
    </font>
    <font>
      <b/>
      <sz val="11"/>
      <color theme="1" tint="0.249977111117893"/>
      <name val="Tw Cen MT"/>
      <family val="2"/>
      <scheme val="minor"/>
    </font>
    <font>
      <sz val="11"/>
      <color theme="1" tint="0.249977111117893"/>
      <name val="Tw Cen MT"/>
      <family val="2"/>
      <scheme val="minor"/>
    </font>
    <font>
      <b/>
      <sz val="11"/>
      <color theme="0" tint="-4.9989318521683403E-2"/>
      <name val="Tw Cen MT"/>
      <family val="2"/>
      <scheme val="minor"/>
    </font>
    <font>
      <sz val="11"/>
      <color theme="0" tint="-4.9989318521683403E-2"/>
      <name val="Tw Cen MT"/>
      <family val="2"/>
      <scheme val="minor"/>
    </font>
    <font>
      <b/>
      <sz val="10"/>
      <color theme="0" tint="-4.9989318521683403E-2"/>
      <name val="Tw Cen MT"/>
      <family val="2"/>
    </font>
    <font>
      <sz val="10"/>
      <color theme="0" tint="-4.9989318521683403E-2"/>
      <name val="Tw Cen MT"/>
      <family val="2"/>
    </font>
    <font>
      <sz val="10"/>
      <color theme="0" tint="-4.9989318521683403E-2"/>
      <name val="Tw Cen MT"/>
      <family val="2"/>
      <scheme val="minor"/>
    </font>
    <font>
      <b/>
      <sz val="10.5"/>
      <color theme="0" tint="-4.9989318521683403E-2"/>
      <name val="Tw Cen MT"/>
      <family val="2"/>
    </font>
    <font>
      <b/>
      <sz val="10.5"/>
      <color theme="0"/>
      <name val="Tw Cen MT"/>
      <family val="2"/>
    </font>
    <font>
      <sz val="17"/>
      <color theme="1" tint="0.34998626667073579"/>
      <name val="Tw Cen MT"/>
      <family val="2"/>
    </font>
    <font>
      <b/>
      <sz val="17"/>
      <color theme="3"/>
      <name val="Tw Cen MT"/>
      <family val="2"/>
    </font>
  </fonts>
  <fills count="10">
    <fill>
      <patternFill patternType="none"/>
    </fill>
    <fill>
      <patternFill patternType="gray125"/>
    </fill>
    <fill>
      <patternFill patternType="solid">
        <fgColor rgb="FF69BE28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rgb="FF00A657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00A657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7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/>
    <xf numFmtId="0" fontId="7" fillId="0" borderId="24" xfId="0" applyFont="1" applyBorder="1"/>
    <xf numFmtId="0" fontId="7" fillId="0" borderId="7" xfId="0" applyFont="1" applyBorder="1"/>
    <xf numFmtId="0" fontId="7" fillId="0" borderId="8" xfId="0" applyFont="1" applyFill="1" applyBorder="1" applyAlignment="1">
      <alignment horizontal="center" vertical="center"/>
    </xf>
    <xf numFmtId="0" fontId="7" fillId="0" borderId="25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 wrapText="1"/>
    </xf>
    <xf numFmtId="2" fontId="13" fillId="3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7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24" fillId="5" borderId="26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left" vertical="center"/>
    </xf>
    <xf numFmtId="0" fontId="27" fillId="7" borderId="37" xfId="0" applyFont="1" applyFill="1" applyBorder="1" applyAlignment="1">
      <alignment horizontal="left" vertical="center" indent="1"/>
    </xf>
    <xf numFmtId="0" fontId="27" fillId="7" borderId="37" xfId="0" applyFont="1" applyFill="1" applyBorder="1" applyAlignment="1">
      <alignment horizontal="left" vertical="center"/>
    </xf>
    <xf numFmtId="0" fontId="26" fillId="7" borderId="37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7" fillId="0" borderId="5" xfId="0" applyFont="1" applyBorder="1" applyAlignment="1"/>
    <xf numFmtId="0" fontId="7" fillId="0" borderId="24" xfId="0" applyFont="1" applyBorder="1" applyAlignment="1"/>
    <xf numFmtId="0" fontId="7" fillId="0" borderId="43" xfId="0" applyFont="1" applyBorder="1" applyAlignment="1">
      <alignment horizontal="center" vertical="center"/>
    </xf>
    <xf numFmtId="0" fontId="23" fillId="5" borderId="44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vertical="center"/>
    </xf>
    <xf numFmtId="9" fontId="20" fillId="9" borderId="0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horizontal="left" vertical="center" indent="1"/>
    </xf>
    <xf numFmtId="0" fontId="18" fillId="9" borderId="0" xfId="0" applyFont="1" applyFill="1" applyBorder="1" applyAlignment="1">
      <alignment vertical="center"/>
    </xf>
    <xf numFmtId="0" fontId="25" fillId="7" borderId="37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 indent="1"/>
    </xf>
    <xf numFmtId="0" fontId="27" fillId="7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0" fillId="0" borderId="0" xfId="0" applyBorder="1"/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3" fontId="18" fillId="0" borderId="59" xfId="0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6" fontId="18" fillId="9" borderId="0" xfId="0" applyNumberFormat="1" applyFont="1" applyFill="1" applyBorder="1" applyAlignment="1">
      <alignment horizontal="center" vertical="center"/>
    </xf>
    <xf numFmtId="171" fontId="20" fillId="9" borderId="0" xfId="0" applyNumberFormat="1" applyFont="1" applyFill="1" applyBorder="1" applyAlignment="1">
      <alignment horizontal="right" vertical="center"/>
    </xf>
    <xf numFmtId="172" fontId="20" fillId="9" borderId="0" xfId="0" applyNumberFormat="1" applyFont="1" applyFill="1" applyBorder="1" applyAlignment="1">
      <alignment horizontal="center" vertical="center"/>
    </xf>
    <xf numFmtId="173" fontId="20" fillId="9" borderId="0" xfId="0" applyNumberFormat="1" applyFont="1" applyFill="1" applyBorder="1" applyAlignment="1">
      <alignment horizontal="center" vertical="center"/>
    </xf>
    <xf numFmtId="174" fontId="20" fillId="9" borderId="0" xfId="0" applyNumberFormat="1" applyFont="1" applyFill="1" applyBorder="1" applyAlignment="1">
      <alignment horizontal="center" vertical="center"/>
    </xf>
    <xf numFmtId="175" fontId="20" fillId="9" borderId="0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 vertical="center" wrapText="1"/>
    </xf>
    <xf numFmtId="170" fontId="18" fillId="9" borderId="0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vertical="center" wrapText="1"/>
    </xf>
    <xf numFmtId="177" fontId="18" fillId="9" borderId="0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left" vertical="center" indent="1"/>
    </xf>
    <xf numFmtId="3" fontId="18" fillId="9" borderId="0" xfId="0" applyNumberFormat="1" applyFont="1" applyFill="1" applyBorder="1" applyAlignment="1">
      <alignment horizontal="right" vertical="center"/>
    </xf>
    <xf numFmtId="0" fontId="18" fillId="9" borderId="0" xfId="0" applyFont="1" applyFill="1" applyBorder="1" applyAlignment="1">
      <alignment horizontal="right" vertical="center"/>
    </xf>
    <xf numFmtId="167" fontId="18" fillId="9" borderId="0" xfId="0" applyNumberFormat="1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left" vertical="center" wrapText="1" indent="1"/>
    </xf>
    <xf numFmtId="0" fontId="27" fillId="7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166" fontId="18" fillId="9" borderId="0" xfId="0" applyNumberFormat="1" applyFont="1" applyFill="1" applyBorder="1" applyAlignment="1">
      <alignment horizontal="center" vertical="center"/>
    </xf>
    <xf numFmtId="3" fontId="18" fillId="9" borderId="0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 vertical="center" wrapText="1" indent="1"/>
    </xf>
    <xf numFmtId="0" fontId="28" fillId="7" borderId="37" xfId="0" applyFont="1" applyFill="1" applyBorder="1" applyAlignment="1">
      <alignment horizontal="center" vertical="center"/>
    </xf>
    <xf numFmtId="3" fontId="19" fillId="0" borderId="29" xfId="0" applyNumberFormat="1" applyFont="1" applyFill="1" applyBorder="1" applyAlignment="1">
      <alignment horizontal="center" vertical="center"/>
    </xf>
    <xf numFmtId="3" fontId="19" fillId="0" borderId="27" xfId="0" applyNumberFormat="1" applyFont="1" applyFill="1" applyBorder="1" applyAlignment="1">
      <alignment horizontal="center" vertical="center"/>
    </xf>
    <xf numFmtId="10" fontId="19" fillId="0" borderId="27" xfId="0" applyNumberFormat="1" applyFont="1" applyFill="1" applyBorder="1" applyAlignment="1">
      <alignment horizontal="center" vertical="center"/>
    </xf>
    <xf numFmtId="10" fontId="19" fillId="0" borderId="42" xfId="0" applyNumberFormat="1" applyFont="1" applyFill="1" applyBorder="1" applyAlignment="1">
      <alignment horizontal="center" vertical="center"/>
    </xf>
    <xf numFmtId="10" fontId="19" fillId="0" borderId="29" xfId="0" applyNumberFormat="1" applyFont="1" applyFill="1" applyBorder="1" applyAlignment="1">
      <alignment horizontal="center" vertical="center"/>
    </xf>
    <xf numFmtId="0" fontId="17" fillId="8" borderId="35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36" xfId="0" applyFont="1" applyFill="1" applyBorder="1" applyAlignment="1">
      <alignment horizontal="center" vertical="center"/>
    </xf>
    <xf numFmtId="3" fontId="19" fillId="0" borderId="42" xfId="0" applyNumberFormat="1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 wrapText="1"/>
    </xf>
    <xf numFmtId="1" fontId="19" fillId="0" borderId="27" xfId="0" applyNumberFormat="1" applyFont="1" applyFill="1" applyBorder="1" applyAlignment="1">
      <alignment horizontal="center" vertical="center"/>
    </xf>
    <xf numFmtId="1" fontId="19" fillId="0" borderId="42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0" fontId="25" fillId="7" borderId="37" xfId="0" applyFont="1" applyFill="1" applyBorder="1" applyAlignment="1">
      <alignment horizontal="left" vertical="center"/>
    </xf>
    <xf numFmtId="0" fontId="27" fillId="7" borderId="0" xfId="0" applyFont="1" applyFill="1" applyBorder="1" applyAlignment="1">
      <alignment horizontal="left" vertical="center" indent="1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33" xfId="0" applyNumberFormat="1" applyFont="1" applyFill="1" applyBorder="1" applyAlignment="1">
      <alignment horizontal="center" vertical="center"/>
    </xf>
    <xf numFmtId="3" fontId="16" fillId="8" borderId="32" xfId="0" applyNumberFormat="1" applyFont="1" applyFill="1" applyBorder="1" applyAlignment="1">
      <alignment horizontal="center" vertical="center"/>
    </xf>
    <xf numFmtId="3" fontId="16" fillId="8" borderId="34" xfId="0" applyNumberFormat="1" applyFont="1" applyFill="1" applyBorder="1" applyAlignment="1">
      <alignment horizontal="center" vertical="center"/>
    </xf>
    <xf numFmtId="168" fontId="31" fillId="4" borderId="50" xfId="0" applyNumberFormat="1" applyFont="1" applyFill="1" applyBorder="1" applyAlignment="1">
      <alignment horizontal="left" vertical="center" indent="1"/>
    </xf>
    <xf numFmtId="168" fontId="31" fillId="4" borderId="51" xfId="0" applyNumberFormat="1" applyFont="1" applyFill="1" applyBorder="1" applyAlignment="1">
      <alignment horizontal="left" vertical="center" indent="1"/>
    </xf>
    <xf numFmtId="168" fontId="31" fillId="4" borderId="52" xfId="0" applyNumberFormat="1" applyFont="1" applyFill="1" applyBorder="1" applyAlignment="1">
      <alignment horizontal="left" vertical="center" indent="1"/>
    </xf>
    <xf numFmtId="43" fontId="15" fillId="9" borderId="0" xfId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3" fontId="17" fillId="8" borderId="27" xfId="0" applyNumberFormat="1" applyFont="1" applyFill="1" applyBorder="1" applyAlignment="1">
      <alignment horizontal="center" vertical="center"/>
    </xf>
    <xf numFmtId="3" fontId="17" fillId="8" borderId="33" xfId="0" applyNumberFormat="1" applyFont="1" applyFill="1" applyBorder="1" applyAlignment="1">
      <alignment horizontal="center" vertical="center"/>
    </xf>
    <xf numFmtId="3" fontId="17" fillId="8" borderId="32" xfId="0" applyNumberFormat="1" applyFont="1" applyFill="1" applyBorder="1" applyAlignment="1">
      <alignment horizontal="center" vertical="center"/>
    </xf>
    <xf numFmtId="3" fontId="17" fillId="8" borderId="34" xfId="0" applyNumberFormat="1" applyFont="1" applyFill="1" applyBorder="1" applyAlignment="1">
      <alignment horizontal="center" vertical="center"/>
    </xf>
    <xf numFmtId="9" fontId="18" fillId="9" borderId="0" xfId="0" applyNumberFormat="1" applyFont="1" applyFill="1" applyBorder="1" applyAlignment="1">
      <alignment horizontal="center" vertical="center"/>
    </xf>
    <xf numFmtId="164" fontId="18" fillId="9" borderId="0" xfId="0" applyNumberFormat="1" applyFont="1" applyFill="1" applyBorder="1" applyAlignment="1">
      <alignment horizontal="center" vertical="center"/>
    </xf>
    <xf numFmtId="164" fontId="18" fillId="9" borderId="0" xfId="1" applyNumberFormat="1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5" fillId="8" borderId="31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164" fontId="20" fillId="9" borderId="0" xfId="0" applyNumberFormat="1" applyFont="1" applyFill="1" applyBorder="1" applyAlignment="1">
      <alignment horizontal="center" vertical="center"/>
    </xf>
    <xf numFmtId="0" fontId="22" fillId="6" borderId="39" xfId="0" applyFont="1" applyFill="1" applyBorder="1" applyAlignment="1">
      <alignment vertical="center"/>
    </xf>
    <xf numFmtId="0" fontId="22" fillId="6" borderId="40" xfId="0" applyFont="1" applyFill="1" applyBorder="1" applyAlignment="1">
      <alignment vertical="center"/>
    </xf>
    <xf numFmtId="0" fontId="21" fillId="6" borderId="48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3" fillId="5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23" fillId="5" borderId="45" xfId="0" applyFont="1" applyFill="1" applyBorder="1" applyAlignment="1">
      <alignment vertical="center"/>
    </xf>
    <xf numFmtId="0" fontId="23" fillId="5" borderId="46" xfId="0" applyFont="1" applyFill="1" applyBorder="1" applyAlignment="1">
      <alignment vertical="center"/>
    </xf>
    <xf numFmtId="0" fontId="24" fillId="5" borderId="39" xfId="0" applyFont="1" applyFill="1" applyBorder="1" applyAlignment="1">
      <alignment vertical="center"/>
    </xf>
    <xf numFmtId="0" fontId="24" fillId="5" borderId="40" xfId="0" applyFont="1" applyFill="1" applyBorder="1" applyAlignment="1">
      <alignment vertical="center"/>
    </xf>
    <xf numFmtId="0" fontId="21" fillId="6" borderId="45" xfId="0" applyFont="1" applyFill="1" applyBorder="1" applyAlignment="1">
      <alignment vertical="center"/>
    </xf>
    <xf numFmtId="0" fontId="21" fillId="6" borderId="46" xfId="0" applyFont="1" applyFill="1" applyBorder="1" applyAlignment="1">
      <alignment vertical="center"/>
    </xf>
    <xf numFmtId="0" fontId="24" fillId="5" borderId="39" xfId="0" applyFont="1" applyFill="1" applyBorder="1" applyAlignment="1">
      <alignment horizontal="left" vertical="center"/>
    </xf>
    <xf numFmtId="0" fontId="24" fillId="5" borderId="40" xfId="0" applyFont="1" applyFill="1" applyBorder="1" applyAlignment="1">
      <alignment horizontal="left" vertical="center"/>
    </xf>
    <xf numFmtId="0" fontId="24" fillId="5" borderId="41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3" fillId="5" borderId="47" xfId="0" applyFont="1" applyFill="1" applyBorder="1" applyAlignment="1">
      <alignment vertical="center"/>
    </xf>
    <xf numFmtId="0" fontId="22" fillId="6" borderId="39" xfId="0" applyFont="1" applyFill="1" applyBorder="1" applyAlignment="1">
      <alignment horizontal="left" vertical="center"/>
    </xf>
    <xf numFmtId="0" fontId="22" fillId="6" borderId="40" xfId="0" applyFont="1" applyFill="1" applyBorder="1" applyAlignment="1">
      <alignment horizontal="left" vertical="center"/>
    </xf>
    <xf numFmtId="0" fontId="22" fillId="6" borderId="41" xfId="0" applyFont="1" applyFill="1" applyBorder="1" applyAlignment="1">
      <alignment horizontal="left" vertical="center"/>
    </xf>
    <xf numFmtId="0" fontId="21" fillId="6" borderId="47" xfId="0" applyFont="1" applyFill="1" applyBorder="1" applyAlignment="1">
      <alignment vertical="center"/>
    </xf>
  </cellXfs>
  <cellStyles count="6">
    <cellStyle name="Comma 2" xfId="3" xr:uid="{621AE8BB-0C12-411C-8AF9-1FA04CB1A946}"/>
    <cellStyle name="Currency 2" xfId="4" xr:uid="{F60BE840-C311-43D5-B5CF-C96BC0A0E3CE}"/>
    <cellStyle name="Millares" xfId="1" builtinId="3"/>
    <cellStyle name="Normal" xfId="0" builtinId="0"/>
    <cellStyle name="Normal 2" xfId="2" xr:uid="{68FBF360-A10F-408F-89E2-670A3D1FD9AF}"/>
    <cellStyle name="Percent 2" xfId="5" xr:uid="{A4915E52-18A2-4916-8463-FB88E7D14014}"/>
  </cellStyles>
  <dxfs count="55"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69" formatCode="[$-409]dd\-mmm\-yy;@"/>
      <alignment horizontal="center" vertical="center" textRotation="0" wrapText="0" indent="0" justifyLastLine="0" shrinkToFit="0" readingOrder="0"/>
    </dxf>
    <dxf>
      <numFmt numFmtId="169" formatCode="[$-409]dd\-mmm\-yy;@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color rgb="FFC00000"/>
      </font>
      <fill>
        <patternFill>
          <bgColor theme="9"/>
        </patternFill>
      </fill>
    </dxf>
    <dxf>
      <font>
        <color theme="3"/>
      </font>
      <fill>
        <patternFill>
          <bgColor theme="4" tint="-0.24994659260841701"/>
        </patternFill>
      </fill>
    </dxf>
    <dxf>
      <font>
        <color rgb="FFFFFF00"/>
      </font>
      <fill>
        <patternFill>
          <bgColor theme="4" tint="-0.24994659260841701"/>
        </patternFill>
      </fill>
    </dxf>
    <dxf>
      <font>
        <color rgb="FF69BE28"/>
      </font>
    </dxf>
    <dxf>
      <font>
        <color theme="0"/>
      </font>
      <fill>
        <patternFill>
          <fgColor rgb="FFBFD857"/>
          <bgColor rgb="FF006A4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rgb="FF004B35"/>
      </font>
      <fill>
        <patternFill>
          <bgColor rgb="FFDBE99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rgb="FF006A4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rgb="FF006A4D"/>
      </font>
      <fill>
        <patternFill>
          <bgColor rgb="FFBFD85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2"/>
        </bottom>
      </border>
    </dxf>
    <dxf>
      <font>
        <b val="0"/>
        <i val="0"/>
        <color rgb="FF006A4D"/>
      </font>
      <border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rgb="FF006A4D"/>
        </left>
        <right style="thin">
          <color rgb="FF006A4D"/>
        </right>
        <top/>
        <bottom style="thin">
          <color rgb="FF006A4D"/>
        </bottom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2"/>
        </bottom>
      </border>
    </dxf>
    <dxf>
      <font>
        <b val="0"/>
        <i val="0"/>
        <color rgb="FF006A4D"/>
      </font>
      <fill>
        <patternFill>
          <bgColor rgb="FFF8F8F8"/>
        </patternFill>
      </fill>
      <border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rgb="FF006A4D"/>
        </vertical>
        <horizontal style="thin">
          <color theme="2" tint="-9.9948118533890809E-2"/>
        </horizontal>
      </border>
    </dxf>
    <dxf>
      <font>
        <color rgb="FF004B35"/>
      </font>
      <fill>
        <patternFill>
          <fgColor rgb="FFBFD857"/>
          <bgColor rgb="FFCBDF7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rgb="FF004B35"/>
      </font>
      <fill>
        <patternFill>
          <bgColor rgb="FFE4EFB7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0"/>
        </bottom>
      </border>
    </dxf>
    <dxf>
      <font>
        <b val="0"/>
        <i val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rgb="FF006A4D"/>
        </patternFill>
      </fill>
      <border diagonalUp="0" diagonalDown="0"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theme="0"/>
        </vertical>
        <horizontal style="thin">
          <color theme="0"/>
        </horizontal>
      </border>
    </dxf>
    <dxf>
      <fill>
        <patternFill>
          <bgColor rgb="FFF8F8F8"/>
        </patternFill>
      </fill>
      <border>
        <vertical style="thin">
          <color rgb="FF006A4D"/>
        </vertical>
      </border>
    </dxf>
    <dxf>
      <font>
        <b/>
        <i val="0"/>
        <color rgb="FFBFD857"/>
      </font>
      <fill>
        <patternFill>
          <fgColor rgb="FF006A4D"/>
          <bgColor rgb="FF004B35"/>
        </patternFill>
      </fill>
      <border>
        <left style="thin">
          <color rgb="FF006A4D"/>
        </left>
        <right style="thin">
          <color rgb="FF006A4D"/>
        </right>
        <top style="thin">
          <color theme="0"/>
        </top>
        <bottom style="thin">
          <color rgb="FF006A4D"/>
        </bottom>
      </border>
    </dxf>
    <dxf>
      <font>
        <b/>
        <i val="0"/>
        <color rgb="FFBFD857"/>
      </font>
      <fill>
        <patternFill>
          <fgColor rgb="FF004B35"/>
          <bgColor rgb="FF004B35"/>
        </patternFill>
      </fill>
      <border>
        <left style="thin">
          <color rgb="FF004B35"/>
        </left>
        <right style="thin">
          <color rgb="FF004B35"/>
        </right>
        <top style="thin">
          <color rgb="FF004B35"/>
        </top>
        <bottom style="medium">
          <color theme="2"/>
        </bottom>
      </border>
    </dxf>
    <dxf>
      <font>
        <b val="0"/>
        <i val="0"/>
        <color rgb="FF006A4D"/>
      </font>
      <border diagonalUp="0" diagonalDown="0">
        <left style="thin">
          <color rgb="FF006A4D"/>
        </left>
        <right style="thin">
          <color rgb="FF006A4D"/>
        </right>
        <top style="thin">
          <color rgb="FF006A4D"/>
        </top>
        <bottom style="thin">
          <color rgb="FF006A4D"/>
        </bottom>
        <vertical style="thin">
          <color theme="0"/>
        </vertical>
        <horizontal style="thin">
          <color theme="0"/>
        </horizontal>
      </border>
    </dxf>
  </dxfs>
  <tableStyles count="5" defaultTableStyle="TableStyleMedium2" defaultPivotStyle="PivotStyleLight16">
    <tableStyle name="CBRE 1 Línea" pivot="0" count="5" xr9:uid="{59E8F6E7-0385-483A-89B0-8921F911D9F3}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</tableStyle>
    <tableStyle name="CBRE 2 Líneas" pivot="0" count="5" xr9:uid="{0A6C69BC-36F6-4E63-8194-A3299BCFC952}">
      <tableStyleElement type="wholeTable" dxfId="49"/>
      <tableStyleElement type="headerRow" dxfId="48"/>
      <tableStyleElement type="totalRow" dxfId="47"/>
      <tableStyleElement type="firstRowStripe" dxfId="46"/>
      <tableStyleElement type="secondRowStripe" dxfId="45"/>
    </tableStyle>
    <tableStyle name="CBRE Limpio" pivot="0" count="3" xr9:uid="{F89EE7E7-8A00-43F8-B525-C85982E71306}">
      <tableStyleElement type="wholeTable" dxfId="44"/>
      <tableStyleElement type="headerRow" dxfId="43"/>
      <tableStyleElement type="totalRow" dxfId="42"/>
    </tableStyle>
    <tableStyle name="CBRE Limpio Pantone 100%" pivot="0" count="5" xr9:uid="{BDFF09A8-1B6D-47E5-B3BF-7C0D6BF06212}">
      <tableStyleElement type="wholeTable" dxfId="41"/>
      <tableStyleElement type="headerRow" dxfId="40"/>
      <tableStyleElement type="totalRow" dxfId="39"/>
      <tableStyleElement type="firstRowStripe" dxfId="38"/>
      <tableStyleElement type="secondRowStripe" dxfId="37"/>
    </tableStyle>
    <tableStyle name="CBRE Pantone Degradado" pivot="0" count="5" xr9:uid="{752F2B3E-D655-412B-AF6A-B02BF51054E4}">
      <tableStyleElement type="wholeTable" dxfId="36"/>
      <tableStyleElement type="headerRow" dxfId="35"/>
      <tableStyleElement type="totalRow" dxfId="34"/>
      <tableStyleElement type="firstRowStripe" dxfId="33"/>
      <tableStyleElement type="secondRowStripe" dxfId="32"/>
    </tableStyle>
  </tableStyles>
  <colors>
    <mruColors>
      <color rgb="FF00A657"/>
      <color rgb="FF008A66"/>
      <color rgb="FFDE0000"/>
      <color rgb="FF151515"/>
      <color rgb="FF1B1B1B"/>
      <color rgb="FF007657"/>
      <color rgb="FF69BE28"/>
      <color rgb="FF099C20"/>
      <color rgb="FF5FA52F"/>
      <color rgb="FFBFD8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220241</xdr:colOff>
      <xdr:row>2</xdr:row>
      <xdr:rowOff>34048</xdr:rowOff>
    </xdr:from>
    <xdr:to>
      <xdr:col>70</xdr:col>
      <xdr:colOff>254315</xdr:colOff>
      <xdr:row>2</xdr:row>
      <xdr:rowOff>286048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5AC6BE-17AC-4482-A075-383AD714B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8772" b="91228" l="5204" r="98869">
                      <a14:foregroundMark x1="56335" y1="21930" x2="56335" y2="81579"/>
                      <a14:foregroundMark x1="62896" y1="49123" x2="68778" y2="49123"/>
                      <a14:foregroundMark x1="72398" y1="62281" x2="71719" y2="85965"/>
                      <a14:foregroundMark x1="71267" y1="37719" x2="71267" y2="23684"/>
                      <a14:foregroundMark x1="69231" y1="10526" x2="63801" y2="10526"/>
                      <a14:foregroundMark x1="82805" y1="15789" x2="83937" y2="45614"/>
                      <a14:foregroundMark x1="92308" y1="47368" x2="87330" y2="47368"/>
                      <a14:foregroundMark x1="82805" y1="91228" x2="80769" y2="50877"/>
                      <a14:foregroundMark x1="86878" y1="8772" x2="93439" y2="14035"/>
                      <a14:foregroundMark x1="95928" y1="89474" x2="90950" y2="89474"/>
                      <a14:foregroundMark x1="98869" y1="85965" x2="98869" y2="85965"/>
                      <a14:foregroundMark x1="31222" y1="81579" x2="31674" y2="15789"/>
                      <a14:foregroundMark x1="36652" y1="55263" x2="47738" y2="37719"/>
                      <a14:foregroundMark x1="46154" y1="66667" x2="46833" y2="83333"/>
                      <a14:foregroundMark x1="20588" y1="87719" x2="12670" y2="81579"/>
                      <a14:foregroundMark x1="7240" y1="78070" x2="5656" y2="50877"/>
                      <a14:foregroundMark x1="10181" y1="21930" x2="16742" y2="20175"/>
                      <a14:foregroundMark x1="5204" y1="50877" x2="11765" y2="18421"/>
                      <a14:foregroundMark x1="20588" y1="14035" x2="15837" y2="14035"/>
                      <a14:foregroundMark x1="41855" y1="91228" x2="41855" y2="91228"/>
                      <a14:foregroundMark x1="40724" y1="18421" x2="40724" y2="18421"/>
                      <a14:foregroundMark x1="47285" y1="18421" x2="47285" y2="18421"/>
                      <a14:backgroundMark x1="39367" y1="71930" x2="39367" y2="71930"/>
                      <a14:backgroundMark x1="20588" y1="41228" x2="20588" y2="4122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64730" y="366410"/>
          <a:ext cx="982521" cy="25200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123823</xdr:colOff>
          <xdr:row>16</xdr:row>
          <xdr:rowOff>133350</xdr:rowOff>
        </xdr:from>
        <xdr:to>
          <xdr:col>71</xdr:col>
          <xdr:colOff>9524</xdr:colOff>
          <xdr:row>24</xdr:row>
          <xdr:rowOff>94844</xdr:rowOff>
        </xdr:to>
        <xdr:pic>
          <xdr:nvPicPr>
            <xdr:cNvPr id="28" name="Picture 27">
              <a:extLst>
                <a:ext uri="{FF2B5EF4-FFF2-40B4-BE49-F238E27FC236}">
                  <a16:creationId xmlns:a16="http://schemas.microsoft.com/office/drawing/2014/main" id="{22093247-A603-450B-91FA-EE0454F5469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37:$BI$43" spid="_x0000_s1946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2649198" y="2914650"/>
              <a:ext cx="8172451" cy="129499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123823</xdr:colOff>
          <xdr:row>28</xdr:row>
          <xdr:rowOff>152400</xdr:rowOff>
        </xdr:from>
        <xdr:to>
          <xdr:col>71</xdr:col>
          <xdr:colOff>9524</xdr:colOff>
          <xdr:row>36</xdr:row>
          <xdr:rowOff>129897</xdr:rowOff>
        </xdr:to>
        <xdr:pic>
          <xdr:nvPicPr>
            <xdr:cNvPr id="29" name="Picture 28">
              <a:extLst>
                <a:ext uri="{FF2B5EF4-FFF2-40B4-BE49-F238E27FC236}">
                  <a16:creationId xmlns:a16="http://schemas.microsoft.com/office/drawing/2014/main" id="{1A1E4670-A665-49B6-B71A-D0958036680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51:$BI$57" spid="_x0000_s1947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649198" y="4914900"/>
              <a:ext cx="8172451" cy="128242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16</xdr:row>
          <xdr:rowOff>133350</xdr:rowOff>
        </xdr:from>
        <xdr:to>
          <xdr:col>71</xdr:col>
          <xdr:colOff>9525</xdr:colOff>
          <xdr:row>24</xdr:row>
          <xdr:rowOff>95250</xdr:rowOff>
        </xdr:to>
        <xdr:pic>
          <xdr:nvPicPr>
            <xdr:cNvPr id="16245" name="Picture 27">
              <a:extLst>
                <a:ext uri="{FF2B5EF4-FFF2-40B4-BE49-F238E27FC236}">
                  <a16:creationId xmlns:a16="http://schemas.microsoft.com/office/drawing/2014/main" id="{8F10667F-BD70-4A5E-8C7F-303AC3296D7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37:$BI$43" spid="_x0000_s1947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649200" y="2981325"/>
              <a:ext cx="8172450" cy="1295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28</xdr:row>
          <xdr:rowOff>152400</xdr:rowOff>
        </xdr:from>
        <xdr:to>
          <xdr:col>71</xdr:col>
          <xdr:colOff>9525</xdr:colOff>
          <xdr:row>36</xdr:row>
          <xdr:rowOff>133350</xdr:rowOff>
        </xdr:to>
        <xdr:pic>
          <xdr:nvPicPr>
            <xdr:cNvPr id="16246" name="Picture 28">
              <a:extLst>
                <a:ext uri="{FF2B5EF4-FFF2-40B4-BE49-F238E27FC236}">
                  <a16:creationId xmlns:a16="http://schemas.microsoft.com/office/drawing/2014/main" id="{60348059-0AF9-493F-A402-49AE47DB926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51:$BI$57" spid="_x0000_s194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649200" y="4981575"/>
              <a:ext cx="8172450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16</xdr:row>
          <xdr:rowOff>133350</xdr:rowOff>
        </xdr:from>
        <xdr:to>
          <xdr:col>71</xdr:col>
          <xdr:colOff>9525</xdr:colOff>
          <xdr:row>24</xdr:row>
          <xdr:rowOff>95250</xdr:rowOff>
        </xdr:to>
        <xdr:pic>
          <xdr:nvPicPr>
            <xdr:cNvPr id="16253" name="Picture 27">
              <a:extLst>
                <a:ext uri="{FF2B5EF4-FFF2-40B4-BE49-F238E27FC236}">
                  <a16:creationId xmlns:a16="http://schemas.microsoft.com/office/drawing/2014/main" id="{A2DEB6FF-C266-46B8-9620-520F6155CDC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37:$BI$43" spid="_x0000_s194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649200" y="2981325"/>
              <a:ext cx="8172450" cy="1295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28</xdr:row>
          <xdr:rowOff>152400</xdr:rowOff>
        </xdr:from>
        <xdr:to>
          <xdr:col>71</xdr:col>
          <xdr:colOff>9525</xdr:colOff>
          <xdr:row>36</xdr:row>
          <xdr:rowOff>133350</xdr:rowOff>
        </xdr:to>
        <xdr:pic>
          <xdr:nvPicPr>
            <xdr:cNvPr id="16254" name="Picture 28">
              <a:extLst>
                <a:ext uri="{FF2B5EF4-FFF2-40B4-BE49-F238E27FC236}">
                  <a16:creationId xmlns:a16="http://schemas.microsoft.com/office/drawing/2014/main" id="{E28C03D2-38BC-46EB-A141-56AD52AFCD5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51:$BI$57" spid="_x0000_s1947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649200" y="4981575"/>
              <a:ext cx="8172450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16</xdr:row>
          <xdr:rowOff>133350</xdr:rowOff>
        </xdr:from>
        <xdr:to>
          <xdr:col>71</xdr:col>
          <xdr:colOff>9525</xdr:colOff>
          <xdr:row>24</xdr:row>
          <xdr:rowOff>95250</xdr:rowOff>
        </xdr:to>
        <xdr:pic>
          <xdr:nvPicPr>
            <xdr:cNvPr id="16255" name="Picture 3967">
              <a:extLst>
                <a:ext uri="{FF2B5EF4-FFF2-40B4-BE49-F238E27FC236}">
                  <a16:creationId xmlns:a16="http://schemas.microsoft.com/office/drawing/2014/main" id="{21BCE7AB-BD71-4BF1-B0D2-B1733C4CC40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37:$BI$43" spid="_x0000_s1947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649200" y="2981325"/>
              <a:ext cx="8172450" cy="1295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123825</xdr:colOff>
          <xdr:row>28</xdr:row>
          <xdr:rowOff>152400</xdr:rowOff>
        </xdr:from>
        <xdr:to>
          <xdr:col>71</xdr:col>
          <xdr:colOff>9525</xdr:colOff>
          <xdr:row>36</xdr:row>
          <xdr:rowOff>133350</xdr:rowOff>
        </xdr:to>
        <xdr:pic>
          <xdr:nvPicPr>
            <xdr:cNvPr id="16256" name="Picture 3968">
              <a:extLst>
                <a:ext uri="{FF2B5EF4-FFF2-40B4-BE49-F238E27FC236}">
                  <a16:creationId xmlns:a16="http://schemas.microsoft.com/office/drawing/2014/main" id="{E3D396CE-4842-400B-8913-22CC68C7A90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a!$AF$51:$BI$57" spid="_x0000_s1947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2649200" y="4981575"/>
              <a:ext cx="8172450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C6BDD6-044F-4873-8591-9E27035B1FBA}" name="Input_Sheet" displayName="Input_Sheet" ref="C3:AB91" totalsRowShown="0" headerRowDxfId="27" dataDxfId="26">
  <autoFilter ref="C3:AB91" xr:uid="{E58C56AE-C8FA-433E-9214-EF11436A222B}">
    <filterColumn colId="1">
      <filters>
        <filter val="Gabriel Zuñiga"/>
      </filters>
    </filterColumn>
  </autoFilter>
  <sortState ref="C4:AB91">
    <sortCondition ref="C3:C91"/>
  </sortState>
  <tableColumns count="26">
    <tableColumn id="1" xr3:uid="{5BE156B8-CAFA-4378-ABDE-F9B6C8C53E5C}" name="N° de Proyecto" dataDxfId="25"/>
    <tableColumn id="3" xr3:uid="{5E2A434F-9C50-4D94-8CB1-8496FE1F5B68}" name="Responsable de Área" dataDxfId="24"/>
    <tableColumn id="4" xr3:uid="{A27E0D76-D663-47D5-975A-3E1840A89FBF}" name="Responsable Abreviado" dataDxfId="23"/>
    <tableColumn id="5" xr3:uid="{0AE102F3-677E-49B1-9F6D-AEFE7F0987A8}" name="Cliente " dataDxfId="22"/>
    <tableColumn id="6" xr3:uid="{488BB604-87EA-4075-B657-D928E7EF36A2}" name="Nombre del proyecto " dataDxfId="21"/>
    <tableColumn id="7" xr3:uid="{9F4F92E1-203E-48C2-9FC7-72F623711902}" name="Estado " dataDxfId="20"/>
    <tableColumn id="8" xr3:uid="{7694420C-535B-4481-88DB-11BA6C3F5C8C}" name="Ciudad " dataDxfId="19"/>
    <tableColumn id="9" xr3:uid="{20B2B49E-2F10-4D61-B617-59139B557CEC}" name="Región " dataDxfId="18"/>
    <tableColumn id="10" xr3:uid="{47B7D994-2E59-463C-AEFD-B63FF44F9D48}" name="Área Operativa" dataDxfId="17"/>
    <tableColumn id="11" xr3:uid="{9254EA7B-5877-484E-A3E1-68E0AC17A113}" name="Tipo de Proyecto " dataDxfId="16"/>
    <tableColumn id="12" xr3:uid="{69E0AFAA-87A5-45DF-8810-162ABFBF5D9A}" name="Servicios " dataDxfId="15"/>
    <tableColumn id="13" xr3:uid="{DAD5116F-497C-4E79-8718-8672DC33BDB6}" name="Project Manager" dataDxfId="14"/>
    <tableColumn id="14" xr3:uid="{5E1FB955-12ED-41B5-8429-400FF061A1F5}" name="Area_x000a_m²" dataDxfId="13"/>
    <tableColumn id="15" xr3:uid="{69F47235-B111-4816-B1C0-E8735244F46E}" name="Inicio Proyecto " dataDxfId="12"/>
    <tableColumn id="16" xr3:uid="{680E564B-5F79-4025-B31F-7018973B1923}" name="Fin Proyecto " dataDxfId="11"/>
    <tableColumn id="17" xr3:uid="{444C6417-D305-4FCA-A87A-12880AAE32C0}" name="Dureacion_x000a_(meses)" dataDxfId="10"/>
    <tableColumn id="18" xr3:uid="{6F85A4FD-311B-4E8F-A243-D186CBF7391A}" name="% Avence Programado " dataDxfId="9"/>
    <tableColumn id="19" xr3:uid="{10E95B96-3A6F-4D81-BD38-5D16E0A47911}" name="% Avance Real " dataDxfId="8"/>
    <tableColumn id="20" xr3:uid="{DA163A9D-98B3-479D-972D-F7E57A0E80C7}" name="Condicion General del Proyecto " dataDxfId="7"/>
    <tableColumn id="21" xr3:uid="{E855F007-1131-4929-BC27-5012D518B19C}" name="Indicador General" dataDxfId="6">
      <calculatedColumnFormula>+IF(U4=(VLOOKUP(U4,S_General,1,0)),(VLOOKUP(U4,S_General,5,0)),"")</calculatedColumnFormula>
    </tableColumn>
    <tableColumn id="22" xr3:uid="{3D9DFAB5-0F8F-4717-8A4C-FB43B279BEDE}" name="Tiempo " dataDxfId="5"/>
    <tableColumn id="23" xr3:uid="{598A1648-2649-4062-813C-A7D3A802B999}" name="Indicador de Tiempo" dataDxfId="4">
      <calculatedColumnFormula>+IF(W4=(VLOOKUP(W4,S_Tiempo,1,0)),(VLOOKUP(W4,S_Tiempo,5,0)),"")</calculatedColumnFormula>
    </tableColumn>
    <tableColumn id="24" xr3:uid="{1C5C0FA0-628D-4F00-93A2-7D4D573A0451}" name="Costo " dataDxfId="3"/>
    <tableColumn id="25" xr3:uid="{AA259EF1-CB59-4808-B3D4-9FD6F4F3B3F6}" name="Indicador de Costo" dataDxfId="2">
      <calculatedColumnFormula>+IF(Y4=(VLOOKUP(Y4,S_Costo,1,0)),(VLOOKUP(Y4,S_Costo,5,0)),"")</calculatedColumnFormula>
    </tableColumn>
    <tableColumn id="26" xr3:uid="{4C3EDB42-A7E1-4975-8F50-BBC6A01D7487}" name="Riesgo" dataDxfId="1"/>
    <tableColumn id="27" xr3:uid="{E1208A60-1B1C-4723-A5AC-983942E4A831}" name="Indicador de Riesgo" dataDxfId="0">
      <calculatedColumnFormula>+IF(AA4=(VLOOKUP(AA4,S_Riesgo,1,0)),(VLOOKUP(AA4,S_Riesgo,5,0)),"")</calculatedColumnFormula>
    </tableColumn>
  </tableColumns>
  <tableStyleInfo name="CBRE Pantone Degradad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BRE">
      <a:dk1>
        <a:srgbClr val="000000"/>
      </a:dk1>
      <a:lt1>
        <a:srgbClr val="FFFFFF"/>
      </a:lt1>
      <a:dk2>
        <a:srgbClr val="BFD857"/>
      </a:dk2>
      <a:lt2>
        <a:srgbClr val="004B35"/>
      </a:lt2>
      <a:accent1>
        <a:srgbClr val="006A4D"/>
      </a:accent1>
      <a:accent2>
        <a:srgbClr val="69BE28"/>
      </a:accent2>
      <a:accent3>
        <a:srgbClr val="00B2DD"/>
      </a:accent3>
      <a:accent4>
        <a:srgbClr val="EC008C"/>
      </a:accent4>
      <a:accent5>
        <a:srgbClr val="A23F97"/>
      </a:accent5>
      <a:accent6>
        <a:srgbClr val="FFDD00"/>
      </a:accent6>
      <a:hlink>
        <a:srgbClr val="006A4D"/>
      </a:hlink>
      <a:folHlink>
        <a:srgbClr val="69BE28"/>
      </a:folHlink>
    </a:clrScheme>
    <a:fontScheme name="CBRE - Tw Cen MT">
      <a:majorFont>
        <a:latin typeface="Tw Cen MT"/>
        <a:ea typeface=""/>
        <a:cs typeface=""/>
      </a:majorFont>
      <a:minorFont>
        <a:latin typeface="Tw Cen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7643C-EAB4-4100-AD79-7CF1577CDAC0}">
  <sheetPr>
    <tabColor rgb="FF005137"/>
    <pageSetUpPr fitToPage="1"/>
  </sheetPr>
  <dimension ref="B1:CA40"/>
  <sheetViews>
    <sheetView showGridLines="0" zoomScale="85" zoomScaleNormal="85" zoomScaleSheetLayoutView="80" workbookViewId="0"/>
  </sheetViews>
  <sheetFormatPr baseColWidth="10" defaultColWidth="3.625" defaultRowHeight="12.75" x14ac:dyDescent="0.2"/>
  <cols>
    <col min="1" max="2" width="3.625" style="7"/>
    <col min="3" max="8" width="3.625" style="7" customWidth="1"/>
    <col min="9" max="9" width="3.625" style="7"/>
    <col min="10" max="10" width="3.625" style="7" customWidth="1"/>
    <col min="11" max="11" width="3.625" style="7"/>
    <col min="12" max="12" width="5.875" style="7" bestFit="1" customWidth="1"/>
    <col min="13" max="16" width="3.625" style="7"/>
    <col min="17" max="17" width="3.875" style="7" bestFit="1" customWidth="1"/>
    <col min="18" max="19" width="3.875" style="7" customWidth="1"/>
    <col min="20" max="25" width="3.625" style="7"/>
    <col min="26" max="27" width="4.125" style="7" customWidth="1"/>
    <col min="28" max="36" width="3.625" style="7"/>
    <col min="37" max="37" width="3.75" style="7" bestFit="1" customWidth="1"/>
    <col min="38" max="38" width="3.625" style="7"/>
    <col min="39" max="41" width="3.875" style="7" customWidth="1"/>
    <col min="42" max="46" width="3.625" style="7"/>
    <col min="47" max="47" width="3.625" style="7" customWidth="1"/>
    <col min="48" max="52" width="3.625" style="7"/>
    <col min="53" max="55" width="4" style="7" customWidth="1"/>
    <col min="56" max="57" width="4.875" style="7" customWidth="1"/>
    <col min="58" max="59" width="4.625" style="7" customWidth="1"/>
    <col min="60" max="61" width="4" style="7" customWidth="1"/>
    <col min="62" max="62" width="3.625" style="7"/>
    <col min="63" max="71" width="4.125" style="7" customWidth="1"/>
    <col min="72" max="16384" width="3.625" style="7"/>
  </cols>
  <sheetData>
    <row r="1" spans="2:79" ht="13.5" thickBot="1" x14ac:dyDescent="0.25"/>
    <row r="2" spans="2:79" x14ac:dyDescent="0.2"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30"/>
    </row>
    <row r="3" spans="2:79" s="127" customFormat="1" ht="24.95" customHeight="1" x14ac:dyDescent="0.2">
      <c r="B3" s="131"/>
      <c r="C3" s="193">
        <v>43600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5"/>
      <c r="BT3" s="132"/>
    </row>
    <row r="4" spans="2:79" x14ac:dyDescent="0.2">
      <c r="B4" s="133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134"/>
    </row>
    <row r="5" spans="2:79" s="2" customFormat="1" x14ac:dyDescent="0.2">
      <c r="B5" s="135"/>
      <c r="C5" s="1"/>
      <c r="D5" s="1"/>
      <c r="E5" s="70"/>
      <c r="F5" s="70"/>
      <c r="G5" s="70"/>
      <c r="H5" s="70"/>
      <c r="I5" s="70"/>
      <c r="J5" s="70"/>
      <c r="K5" s="70"/>
      <c r="L5" s="70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5"/>
      <c r="BJ5" s="3"/>
      <c r="BK5" s="3"/>
      <c r="BL5" s="3"/>
      <c r="BM5" s="3"/>
      <c r="BN5" s="3"/>
      <c r="BO5" s="3"/>
      <c r="BP5" s="3"/>
      <c r="BQ5" s="3"/>
      <c r="BR5" s="3"/>
      <c r="BS5" s="3"/>
      <c r="BT5" s="136"/>
      <c r="BU5" s="1"/>
      <c r="BV5" s="1"/>
      <c r="BW5" s="1"/>
      <c r="BX5" s="1"/>
      <c r="BY5" s="1"/>
      <c r="BZ5" s="1"/>
      <c r="CA5" s="1"/>
    </row>
    <row r="6" spans="2:79" s="6" customFormat="1" ht="15" customHeight="1" x14ac:dyDescent="0.2">
      <c r="B6" s="137"/>
      <c r="C6" s="196" t="s">
        <v>4</v>
      </c>
      <c r="D6" s="196"/>
      <c r="E6" s="196"/>
      <c r="F6" s="196"/>
      <c r="G6" s="196"/>
      <c r="H6" s="196"/>
      <c r="I6" s="196"/>
      <c r="J6" s="196"/>
      <c r="K6" s="196"/>
      <c r="L6" s="66"/>
      <c r="M6" s="196" t="s">
        <v>5</v>
      </c>
      <c r="N6" s="196"/>
      <c r="O6" s="196"/>
      <c r="P6" s="196"/>
      <c r="Q6" s="196"/>
      <c r="R6" s="196"/>
      <c r="S6" s="196"/>
      <c r="T6" s="196"/>
      <c r="U6" s="196"/>
      <c r="V6" s="66"/>
      <c r="W6" s="196" t="s">
        <v>6</v>
      </c>
      <c r="X6" s="196"/>
      <c r="Y6" s="196"/>
      <c r="Z6" s="196"/>
      <c r="AA6" s="196"/>
      <c r="AB6" s="196"/>
      <c r="AC6" s="196"/>
      <c r="AD6" s="196"/>
      <c r="AE6" s="196"/>
      <c r="AF6" s="66"/>
      <c r="AG6" s="196" t="s">
        <v>7</v>
      </c>
      <c r="AH6" s="196"/>
      <c r="AI6" s="196"/>
      <c r="AJ6" s="196"/>
      <c r="AK6" s="196"/>
      <c r="AL6" s="196"/>
      <c r="AM6" s="196"/>
      <c r="AN6" s="196"/>
      <c r="AO6" s="196"/>
      <c r="AP6" s="66"/>
      <c r="AQ6" s="196" t="s">
        <v>8</v>
      </c>
      <c r="AR6" s="196"/>
      <c r="AS6" s="196"/>
      <c r="AT6" s="196"/>
      <c r="AU6" s="196"/>
      <c r="AV6" s="196"/>
      <c r="AW6" s="196"/>
      <c r="AX6" s="196"/>
      <c r="AY6" s="196"/>
      <c r="AZ6" s="66"/>
      <c r="BA6" s="196" t="s">
        <v>9</v>
      </c>
      <c r="BB6" s="196"/>
      <c r="BC6" s="196"/>
      <c r="BD6" s="196"/>
      <c r="BE6" s="196"/>
      <c r="BF6" s="196"/>
      <c r="BG6" s="196"/>
      <c r="BH6" s="196"/>
      <c r="BI6" s="196"/>
      <c r="BJ6" s="66"/>
      <c r="BK6" s="196" t="s">
        <v>10</v>
      </c>
      <c r="BL6" s="196"/>
      <c r="BM6" s="196"/>
      <c r="BN6" s="196"/>
      <c r="BO6" s="196"/>
      <c r="BP6" s="196"/>
      <c r="BQ6" s="196"/>
      <c r="BR6" s="196"/>
      <c r="BS6" s="196"/>
      <c r="BT6" s="138"/>
    </row>
    <row r="7" spans="2:79" x14ac:dyDescent="0.2">
      <c r="B7" s="133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134"/>
    </row>
    <row r="8" spans="2:79" s="108" customFormat="1" ht="14.25" customHeight="1" x14ac:dyDescent="0.2">
      <c r="B8" s="139"/>
      <c r="C8" s="163" t="s">
        <v>0</v>
      </c>
      <c r="D8" s="163"/>
      <c r="E8" s="163"/>
      <c r="F8" s="114"/>
      <c r="G8" s="156">
        <f>+SUM(F9:G12)</f>
        <v>82</v>
      </c>
      <c r="H8" s="156"/>
      <c r="I8" s="156"/>
      <c r="J8" s="156"/>
      <c r="K8" s="115"/>
      <c r="L8" s="107"/>
      <c r="M8" s="163" t="s">
        <v>0</v>
      </c>
      <c r="N8" s="163"/>
      <c r="O8" s="163"/>
      <c r="P8" s="114"/>
      <c r="Q8" s="157">
        <f>+SUM(P9:Q12)</f>
        <v>209</v>
      </c>
      <c r="R8" s="157"/>
      <c r="S8" s="157"/>
      <c r="T8" s="157"/>
      <c r="U8" s="114"/>
      <c r="V8" s="107"/>
      <c r="W8" s="163" t="s">
        <v>0</v>
      </c>
      <c r="X8" s="163"/>
      <c r="Y8" s="163"/>
      <c r="Z8" s="154">
        <f>+SUM(Z9:AA12)</f>
        <v>986160.73</v>
      </c>
      <c r="AA8" s="154"/>
      <c r="AB8" s="154"/>
      <c r="AC8" s="154"/>
      <c r="AD8" s="154"/>
      <c r="AE8" s="114"/>
      <c r="AF8" s="107"/>
      <c r="AG8" s="163" t="s">
        <v>0</v>
      </c>
      <c r="AH8" s="163"/>
      <c r="AI8" s="163"/>
      <c r="AJ8" s="114"/>
      <c r="AK8" s="155">
        <f>+SUM(AJ9:AK12)</f>
        <v>1</v>
      </c>
      <c r="AL8" s="155"/>
      <c r="AM8" s="155"/>
      <c r="AN8" s="155"/>
      <c r="AO8" s="114"/>
      <c r="AP8" s="107"/>
      <c r="AQ8" s="163" t="s">
        <v>0</v>
      </c>
      <c r="AR8" s="163"/>
      <c r="AS8" s="163"/>
      <c r="AT8" s="114"/>
      <c r="AU8" s="158">
        <f>+SUM(AT9:AU12)</f>
        <v>6</v>
      </c>
      <c r="AV8" s="158"/>
      <c r="AW8" s="158"/>
      <c r="AX8" s="158"/>
      <c r="AY8" s="114"/>
      <c r="AZ8" s="107"/>
      <c r="BA8" s="163" t="s">
        <v>0</v>
      </c>
      <c r="BB8" s="163"/>
      <c r="BC8" s="163"/>
      <c r="BD8" s="212">
        <f>+SUM(BD9:BE12)</f>
        <v>14564200.787662148</v>
      </c>
      <c r="BE8" s="212"/>
      <c r="BF8" s="212"/>
      <c r="BG8" s="212"/>
      <c r="BH8" s="114"/>
      <c r="BI8" s="114"/>
      <c r="BJ8" s="107"/>
      <c r="BK8" s="163" t="s">
        <v>0</v>
      </c>
      <c r="BL8" s="163"/>
      <c r="BM8" s="163"/>
      <c r="BN8" s="212">
        <f>+SUM(BN9:BO12)</f>
        <v>111360</v>
      </c>
      <c r="BO8" s="212"/>
      <c r="BP8" s="212"/>
      <c r="BQ8" s="212"/>
      <c r="BR8" s="114"/>
      <c r="BS8" s="114"/>
      <c r="BT8" s="140"/>
    </row>
    <row r="9" spans="2:79" ht="14.25" customHeight="1" x14ac:dyDescent="0.2">
      <c r="B9" s="133"/>
      <c r="C9" s="116" t="s">
        <v>1</v>
      </c>
      <c r="D9" s="116"/>
      <c r="E9" s="116"/>
      <c r="F9" s="165">
        <f>COUNTIF(Input!J:J,Dashboard!C9)</f>
        <v>59</v>
      </c>
      <c r="G9" s="165"/>
      <c r="H9" s="117"/>
      <c r="I9" s="117"/>
      <c r="J9" s="203">
        <f>+F9/SUM($G$8)</f>
        <v>0.71951219512195119</v>
      </c>
      <c r="K9" s="203"/>
      <c r="L9" s="70"/>
      <c r="M9" s="116" t="s">
        <v>1</v>
      </c>
      <c r="N9" s="116"/>
      <c r="O9" s="116"/>
      <c r="P9" s="165">
        <v>131</v>
      </c>
      <c r="Q9" s="165"/>
      <c r="R9" s="117"/>
      <c r="S9" s="117"/>
      <c r="T9" s="203">
        <f>+P9/SUM($Q$8)</f>
        <v>0.62679425837320579</v>
      </c>
      <c r="U9" s="203"/>
      <c r="V9" s="1"/>
      <c r="W9" s="116" t="s">
        <v>1</v>
      </c>
      <c r="X9" s="116"/>
      <c r="Y9" s="116"/>
      <c r="Z9" s="164">
        <f>SUMIF(Input!$J:$J,W9,Input!$O:$O)</f>
        <v>590025.14999999991</v>
      </c>
      <c r="AA9" s="164"/>
      <c r="AB9" s="164"/>
      <c r="AC9" s="164"/>
      <c r="AD9" s="203">
        <f>+Z9/SUM($Z$8)</f>
        <v>0.59830525800799217</v>
      </c>
      <c r="AE9" s="203"/>
      <c r="AF9" s="1"/>
      <c r="AG9" s="116" t="s">
        <v>1</v>
      </c>
      <c r="AH9" s="116"/>
      <c r="AI9" s="116"/>
      <c r="AJ9" s="164">
        <f>+R20</f>
        <v>1</v>
      </c>
      <c r="AK9" s="165"/>
      <c r="AL9" s="117"/>
      <c r="AM9" s="117"/>
      <c r="AN9" s="203">
        <f>+AJ9/SUM($AK$8)</f>
        <v>1</v>
      </c>
      <c r="AO9" s="203"/>
      <c r="AP9" s="1"/>
      <c r="AQ9" s="116" t="s">
        <v>1</v>
      </c>
      <c r="AR9" s="116"/>
      <c r="AS9" s="116"/>
      <c r="AT9" s="164">
        <f>+X20</f>
        <v>5</v>
      </c>
      <c r="AU9" s="164"/>
      <c r="AV9" s="117"/>
      <c r="AW9" s="117"/>
      <c r="AX9" s="203">
        <f>+AT9/SUM($AU$8)</f>
        <v>0.83333333333333337</v>
      </c>
      <c r="AY9" s="203"/>
      <c r="AZ9" s="70"/>
      <c r="BA9" s="116" t="s">
        <v>1</v>
      </c>
      <c r="BB9" s="116"/>
      <c r="BC9" s="116"/>
      <c r="BD9" s="204">
        <v>10396931.012207599</v>
      </c>
      <c r="BE9" s="204"/>
      <c r="BF9" s="204"/>
      <c r="BG9" s="204"/>
      <c r="BH9" s="203">
        <f>+BD9/SUM($BD$8)</f>
        <v>0.71386896979717618</v>
      </c>
      <c r="BI9" s="203"/>
      <c r="BJ9" s="70"/>
      <c r="BK9" s="116" t="s">
        <v>1</v>
      </c>
      <c r="BL9" s="116"/>
      <c r="BM9" s="116"/>
      <c r="BN9" s="204">
        <v>111360</v>
      </c>
      <c r="BO9" s="204"/>
      <c r="BP9" s="204"/>
      <c r="BQ9" s="204"/>
      <c r="BR9" s="203">
        <f>+BN9/SUM($BN$8)</f>
        <v>1</v>
      </c>
      <c r="BS9" s="203"/>
      <c r="BT9" s="134"/>
    </row>
    <row r="10" spans="2:79" x14ac:dyDescent="0.2">
      <c r="B10" s="133"/>
      <c r="C10" s="116" t="s">
        <v>311</v>
      </c>
      <c r="D10" s="116"/>
      <c r="E10" s="116"/>
      <c r="F10" s="165">
        <f>COUNTIF(Input!J:J,Dashboard!C10)</f>
        <v>10</v>
      </c>
      <c r="G10" s="165"/>
      <c r="H10" s="117"/>
      <c r="I10" s="117"/>
      <c r="J10" s="203">
        <f t="shared" ref="J10:J12" si="0">+F10/SUM($G$8)</f>
        <v>0.12195121951219512</v>
      </c>
      <c r="K10" s="203"/>
      <c r="L10" s="70"/>
      <c r="M10" s="116" t="s">
        <v>311</v>
      </c>
      <c r="N10" s="116"/>
      <c r="O10" s="116"/>
      <c r="P10" s="165">
        <v>38</v>
      </c>
      <c r="Q10" s="165"/>
      <c r="R10" s="117"/>
      <c r="S10" s="117"/>
      <c r="T10" s="203">
        <f t="shared" ref="T10:T12" si="1">+P10/SUM($Q$8)</f>
        <v>0.18181818181818182</v>
      </c>
      <c r="U10" s="203"/>
      <c r="V10" s="1"/>
      <c r="W10" s="116" t="s">
        <v>311</v>
      </c>
      <c r="X10" s="116"/>
      <c r="Y10" s="116"/>
      <c r="Z10" s="164">
        <f>SUMIF(Input!$J:$J,W10,Input!$O:$O)</f>
        <v>138096</v>
      </c>
      <c r="AA10" s="164"/>
      <c r="AB10" s="164"/>
      <c r="AC10" s="164"/>
      <c r="AD10" s="203">
        <f>+Z10/SUM($Z$8)</f>
        <v>0.14003396789081229</v>
      </c>
      <c r="AE10" s="203"/>
      <c r="AF10" s="1"/>
      <c r="AG10" s="116" t="s">
        <v>311</v>
      </c>
      <c r="AH10" s="116"/>
      <c r="AI10" s="116"/>
      <c r="AJ10" s="164">
        <f>+R26</f>
        <v>0</v>
      </c>
      <c r="AK10" s="165"/>
      <c r="AL10" s="117"/>
      <c r="AM10" s="117"/>
      <c r="AN10" s="203">
        <f t="shared" ref="AN10:AN12" si="2">+AJ10/SUM($AK$8)</f>
        <v>0</v>
      </c>
      <c r="AO10" s="203"/>
      <c r="AP10" s="1"/>
      <c r="AQ10" s="116" t="s">
        <v>311</v>
      </c>
      <c r="AR10" s="116"/>
      <c r="AS10" s="116"/>
      <c r="AT10" s="164">
        <f>+X26</f>
        <v>0</v>
      </c>
      <c r="AU10" s="165"/>
      <c r="AV10" s="117"/>
      <c r="AW10" s="117"/>
      <c r="AX10" s="203">
        <f>+AT10/SUM($AU$8)</f>
        <v>0</v>
      </c>
      <c r="AY10" s="203"/>
      <c r="AZ10" s="70"/>
      <c r="BA10" s="116" t="s">
        <v>311</v>
      </c>
      <c r="BB10" s="116"/>
      <c r="BC10" s="116"/>
      <c r="BD10" s="204">
        <v>1141233.2764000001</v>
      </c>
      <c r="BE10" s="204"/>
      <c r="BF10" s="204"/>
      <c r="BG10" s="204"/>
      <c r="BH10" s="203">
        <f>+BD10/SUM($BD$8)</f>
        <v>7.8358798607526703E-2</v>
      </c>
      <c r="BI10" s="203"/>
      <c r="BJ10" s="70"/>
      <c r="BK10" s="116" t="s">
        <v>311</v>
      </c>
      <c r="BL10" s="116"/>
      <c r="BM10" s="116"/>
      <c r="BN10" s="204">
        <v>0</v>
      </c>
      <c r="BO10" s="204"/>
      <c r="BP10" s="204"/>
      <c r="BQ10" s="204"/>
      <c r="BR10" s="203">
        <f>+BN10/SUM($BN$8)</f>
        <v>0</v>
      </c>
      <c r="BS10" s="203"/>
      <c r="BT10" s="134"/>
    </row>
    <row r="11" spans="2:79" x14ac:dyDescent="0.2">
      <c r="B11" s="133"/>
      <c r="C11" s="116" t="s">
        <v>2</v>
      </c>
      <c r="D11" s="116"/>
      <c r="E11" s="116"/>
      <c r="F11" s="165">
        <f>COUNTIF(Input!J:J,Dashboard!C11)</f>
        <v>7</v>
      </c>
      <c r="G11" s="165"/>
      <c r="H11" s="117"/>
      <c r="I11" s="117"/>
      <c r="J11" s="203">
        <f t="shared" si="0"/>
        <v>8.5365853658536592E-2</v>
      </c>
      <c r="K11" s="203"/>
      <c r="L11" s="70"/>
      <c r="M11" s="116" t="s">
        <v>2</v>
      </c>
      <c r="N11" s="116"/>
      <c r="O11" s="116"/>
      <c r="P11" s="165">
        <v>21</v>
      </c>
      <c r="Q11" s="165"/>
      <c r="R11" s="117"/>
      <c r="S11" s="117"/>
      <c r="T11" s="203">
        <f t="shared" si="1"/>
        <v>0.10047846889952153</v>
      </c>
      <c r="U11" s="203"/>
      <c r="V11" s="1"/>
      <c r="W11" s="116" t="s">
        <v>2</v>
      </c>
      <c r="X11" s="116"/>
      <c r="Y11" s="116"/>
      <c r="Z11" s="164">
        <f>SUMIF(Input!$J:$J,W11,Input!$O:$O)</f>
        <v>190238.58000000002</v>
      </c>
      <c r="AA11" s="164"/>
      <c r="AB11" s="164"/>
      <c r="AC11" s="164"/>
      <c r="AD11" s="203">
        <f>+Z11/SUM($Z$8)</f>
        <v>0.19290828990929301</v>
      </c>
      <c r="AE11" s="203"/>
      <c r="AF11" s="1"/>
      <c r="AG11" s="116" t="s">
        <v>2</v>
      </c>
      <c r="AH11" s="116"/>
      <c r="AI11" s="116"/>
      <c r="AJ11" s="164">
        <f>+R32</f>
        <v>0</v>
      </c>
      <c r="AK11" s="165"/>
      <c r="AL11" s="117"/>
      <c r="AM11" s="117"/>
      <c r="AN11" s="203">
        <f t="shared" si="2"/>
        <v>0</v>
      </c>
      <c r="AO11" s="203"/>
      <c r="AP11" s="1"/>
      <c r="AQ11" s="116" t="s">
        <v>2</v>
      </c>
      <c r="AR11" s="116"/>
      <c r="AS11" s="116"/>
      <c r="AT11" s="164">
        <f>+X32</f>
        <v>1</v>
      </c>
      <c r="AU11" s="165"/>
      <c r="AV11" s="117"/>
      <c r="AW11" s="117"/>
      <c r="AX11" s="203">
        <f>+AT11/SUM($AU$8)</f>
        <v>0.16666666666666666</v>
      </c>
      <c r="AY11" s="203"/>
      <c r="AZ11" s="70"/>
      <c r="BA11" s="116" t="s">
        <v>2</v>
      </c>
      <c r="BB11" s="116"/>
      <c r="BC11" s="116"/>
      <c r="BD11" s="204">
        <v>1864693.6895999999</v>
      </c>
      <c r="BE11" s="204"/>
      <c r="BF11" s="204"/>
      <c r="BG11" s="204"/>
      <c r="BH11" s="203">
        <f>+BD11/SUM($BD$8)</f>
        <v>0.12803268210773694</v>
      </c>
      <c r="BI11" s="203"/>
      <c r="BJ11" s="70"/>
      <c r="BK11" s="116" t="s">
        <v>2</v>
      </c>
      <c r="BL11" s="116"/>
      <c r="BM11" s="116"/>
      <c r="BN11" s="204">
        <v>0</v>
      </c>
      <c r="BO11" s="204"/>
      <c r="BP11" s="204"/>
      <c r="BQ11" s="204"/>
      <c r="BR11" s="203">
        <f>+BN11/SUM($BN$8)</f>
        <v>0</v>
      </c>
      <c r="BS11" s="203"/>
      <c r="BT11" s="134"/>
    </row>
    <row r="12" spans="2:79" x14ac:dyDescent="0.2">
      <c r="B12" s="133"/>
      <c r="C12" s="116" t="s">
        <v>3</v>
      </c>
      <c r="D12" s="116"/>
      <c r="E12" s="116"/>
      <c r="F12" s="165">
        <f>COUNTIF(Input!J:J,Dashboard!C12)</f>
        <v>6</v>
      </c>
      <c r="G12" s="165"/>
      <c r="H12" s="117"/>
      <c r="I12" s="117"/>
      <c r="J12" s="203">
        <f t="shared" si="0"/>
        <v>7.3170731707317069E-2</v>
      </c>
      <c r="K12" s="203"/>
      <c r="L12" s="70"/>
      <c r="M12" s="116" t="s">
        <v>3</v>
      </c>
      <c r="N12" s="116"/>
      <c r="O12" s="116"/>
      <c r="P12" s="165">
        <v>19</v>
      </c>
      <c r="Q12" s="165"/>
      <c r="R12" s="117"/>
      <c r="S12" s="117"/>
      <c r="T12" s="203">
        <f t="shared" si="1"/>
        <v>9.0909090909090912E-2</v>
      </c>
      <c r="U12" s="203"/>
      <c r="V12" s="1"/>
      <c r="W12" s="116" t="s">
        <v>3</v>
      </c>
      <c r="X12" s="116"/>
      <c r="Y12" s="116"/>
      <c r="Z12" s="164">
        <f>SUMIF(Input!$J:$J,W12,Input!$O:$O)</f>
        <v>67801</v>
      </c>
      <c r="AA12" s="164"/>
      <c r="AB12" s="164"/>
      <c r="AC12" s="164"/>
      <c r="AD12" s="203">
        <f>+Z12/SUM($Z$8)</f>
        <v>6.8752484191902469E-2</v>
      </c>
      <c r="AE12" s="203"/>
      <c r="AF12" s="1"/>
      <c r="AG12" s="116" t="s">
        <v>3</v>
      </c>
      <c r="AH12" s="116"/>
      <c r="AI12" s="116"/>
      <c r="AJ12" s="164">
        <f>+R38</f>
        <v>0</v>
      </c>
      <c r="AK12" s="165"/>
      <c r="AL12" s="117"/>
      <c r="AM12" s="117"/>
      <c r="AN12" s="203">
        <f t="shared" si="2"/>
        <v>0</v>
      </c>
      <c r="AO12" s="203"/>
      <c r="AP12" s="1"/>
      <c r="AQ12" s="116" t="s">
        <v>3</v>
      </c>
      <c r="AR12" s="116"/>
      <c r="AS12" s="116"/>
      <c r="AT12" s="164">
        <f>+X38</f>
        <v>0</v>
      </c>
      <c r="AU12" s="165"/>
      <c r="AV12" s="117"/>
      <c r="AW12" s="117"/>
      <c r="AX12" s="203">
        <f>+AT12/SUM($AU$8)</f>
        <v>0</v>
      </c>
      <c r="AY12" s="203"/>
      <c r="AZ12" s="70"/>
      <c r="BA12" s="116" t="s">
        <v>3</v>
      </c>
      <c r="BB12" s="116"/>
      <c r="BC12" s="116"/>
      <c r="BD12" s="204">
        <v>1161342.80945455</v>
      </c>
      <c r="BE12" s="204"/>
      <c r="BF12" s="204"/>
      <c r="BG12" s="204"/>
      <c r="BH12" s="203">
        <f>+BD12/SUM($BD$8)</f>
        <v>7.9739549487560263E-2</v>
      </c>
      <c r="BI12" s="203"/>
      <c r="BJ12" s="70"/>
      <c r="BK12" s="116" t="s">
        <v>3</v>
      </c>
      <c r="BL12" s="116"/>
      <c r="BM12" s="116"/>
      <c r="BN12" s="205">
        <v>0</v>
      </c>
      <c r="BO12" s="205"/>
      <c r="BP12" s="205"/>
      <c r="BQ12" s="205"/>
      <c r="BR12" s="203">
        <f>+BN12/SUM($BN$8)</f>
        <v>0</v>
      </c>
      <c r="BS12" s="203"/>
      <c r="BT12" s="134"/>
    </row>
    <row r="13" spans="2:79" x14ac:dyDescent="0.2">
      <c r="B13" s="133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134"/>
    </row>
    <row r="14" spans="2:79" s="96" customFormat="1" ht="14.25" customHeight="1" x14ac:dyDescent="0.2">
      <c r="B14" s="141"/>
      <c r="C14" s="172" t="s">
        <v>328</v>
      </c>
      <c r="D14" s="172"/>
      <c r="E14" s="172"/>
      <c r="F14" s="172"/>
      <c r="G14" s="171">
        <v>83</v>
      </c>
      <c r="H14" s="170" t="s">
        <v>43</v>
      </c>
      <c r="I14" s="171">
        <f>+G8</f>
        <v>82</v>
      </c>
      <c r="J14" s="166">
        <f>+((I14-G14)/G14)</f>
        <v>-1.2048192771084338E-2</v>
      </c>
      <c r="K14" s="166"/>
      <c r="L14" s="93"/>
      <c r="M14" s="172" t="s">
        <v>44</v>
      </c>
      <c r="N14" s="172"/>
      <c r="O14" s="172"/>
      <c r="P14" s="172"/>
      <c r="Q14" s="171">
        <v>207</v>
      </c>
      <c r="R14" s="170" t="s">
        <v>43</v>
      </c>
      <c r="S14" s="171">
        <f>+Q8</f>
        <v>209</v>
      </c>
      <c r="T14" s="166">
        <f>+((S14-Q14)/Q14)</f>
        <v>9.6618357487922701E-3</v>
      </c>
      <c r="U14" s="166"/>
      <c r="V14" s="94"/>
      <c r="W14" s="183" t="s">
        <v>326</v>
      </c>
      <c r="X14" s="183"/>
      <c r="Y14" s="183"/>
      <c r="Z14" s="160">
        <f>+Z16</f>
        <v>984960.73</v>
      </c>
      <c r="AA14" s="160"/>
      <c r="AB14" s="171">
        <f>+Z8</f>
        <v>986160.73</v>
      </c>
      <c r="AC14" s="171"/>
      <c r="AD14" s="166">
        <f>+((AB14-Z14)/Z14)</f>
        <v>1.2183226837886216E-3</v>
      </c>
      <c r="AE14" s="166"/>
      <c r="AF14" s="94"/>
      <c r="AG14" s="172" t="s">
        <v>329</v>
      </c>
      <c r="AH14" s="172"/>
      <c r="AI14" s="172"/>
      <c r="AJ14" s="172"/>
      <c r="AK14" s="171">
        <f>+AK16</f>
        <v>1</v>
      </c>
      <c r="AL14" s="170" t="s">
        <v>43</v>
      </c>
      <c r="AM14" s="171">
        <f>+AK8</f>
        <v>1</v>
      </c>
      <c r="AN14" s="166">
        <f>+((AM14-AK14)/AK14)</f>
        <v>0</v>
      </c>
      <c r="AO14" s="166"/>
      <c r="AP14" s="95"/>
      <c r="AQ14" s="172" t="s">
        <v>329</v>
      </c>
      <c r="AR14" s="172"/>
      <c r="AS14" s="172"/>
      <c r="AT14" s="172"/>
      <c r="AU14" s="171">
        <f>+AU16</f>
        <v>6</v>
      </c>
      <c r="AV14" s="170" t="s">
        <v>43</v>
      </c>
      <c r="AW14" s="171">
        <f>+AU8</f>
        <v>6</v>
      </c>
      <c r="AX14" s="166">
        <f>+((AW14-AU14)/AU14)</f>
        <v>0</v>
      </c>
      <c r="AY14" s="166"/>
      <c r="AZ14" s="94"/>
      <c r="BA14" s="159" t="s">
        <v>327</v>
      </c>
      <c r="BB14" s="159"/>
      <c r="BC14" s="159"/>
      <c r="BD14" s="160">
        <f>+BD16</f>
        <v>14350172.721840454</v>
      </c>
      <c r="BE14" s="160"/>
      <c r="BF14" s="153">
        <f>+BD8</f>
        <v>14564200.787662148</v>
      </c>
      <c r="BG14" s="153"/>
      <c r="BH14" s="166">
        <f>+((BF14-BD14)/BD14)</f>
        <v>1.4914668274058547E-2</v>
      </c>
      <c r="BI14" s="166"/>
      <c r="BJ14" s="95"/>
      <c r="BK14" s="161" t="s">
        <v>329</v>
      </c>
      <c r="BL14" s="161"/>
      <c r="BM14" s="161"/>
      <c r="BN14" s="162">
        <f>+BO16</f>
        <v>111360</v>
      </c>
      <c r="BO14" s="162"/>
      <c r="BP14" s="153">
        <f>+BN8</f>
        <v>111360</v>
      </c>
      <c r="BQ14" s="153"/>
      <c r="BR14" s="166">
        <f>+((BP14-BN14)/BN14)</f>
        <v>0</v>
      </c>
      <c r="BS14" s="166"/>
      <c r="BT14" s="142"/>
    </row>
    <row r="15" spans="2:79" s="96" customFormat="1" x14ac:dyDescent="0.2">
      <c r="B15" s="141"/>
      <c r="C15" s="172"/>
      <c r="D15" s="172"/>
      <c r="E15" s="172"/>
      <c r="F15" s="172"/>
      <c r="G15" s="171"/>
      <c r="H15" s="170"/>
      <c r="I15" s="171"/>
      <c r="J15" s="166"/>
      <c r="K15" s="166"/>
      <c r="L15" s="97"/>
      <c r="M15" s="172"/>
      <c r="N15" s="172"/>
      <c r="O15" s="172"/>
      <c r="P15" s="172"/>
      <c r="Q15" s="171"/>
      <c r="R15" s="170"/>
      <c r="S15" s="171"/>
      <c r="T15" s="166"/>
      <c r="U15" s="166"/>
      <c r="V15" s="94"/>
      <c r="W15" s="183"/>
      <c r="X15" s="183"/>
      <c r="Y15" s="183"/>
      <c r="Z15" s="160"/>
      <c r="AA15" s="160"/>
      <c r="AB15" s="171"/>
      <c r="AC15" s="171"/>
      <c r="AD15" s="166"/>
      <c r="AE15" s="166"/>
      <c r="AF15" s="94"/>
      <c r="AG15" s="172"/>
      <c r="AH15" s="172"/>
      <c r="AI15" s="172"/>
      <c r="AJ15" s="172"/>
      <c r="AK15" s="171"/>
      <c r="AL15" s="170"/>
      <c r="AM15" s="171"/>
      <c r="AN15" s="166"/>
      <c r="AO15" s="166"/>
      <c r="AP15" s="95"/>
      <c r="AQ15" s="172"/>
      <c r="AR15" s="172"/>
      <c r="AS15" s="172"/>
      <c r="AT15" s="172"/>
      <c r="AU15" s="171"/>
      <c r="AV15" s="170"/>
      <c r="AW15" s="171"/>
      <c r="AX15" s="166"/>
      <c r="AY15" s="166"/>
      <c r="AZ15" s="94"/>
      <c r="BA15" s="159"/>
      <c r="BB15" s="159"/>
      <c r="BC15" s="159"/>
      <c r="BD15" s="160"/>
      <c r="BE15" s="160"/>
      <c r="BF15" s="153"/>
      <c r="BG15" s="153"/>
      <c r="BH15" s="166"/>
      <c r="BI15" s="166"/>
      <c r="BJ15" s="95"/>
      <c r="BK15" s="161"/>
      <c r="BL15" s="161"/>
      <c r="BM15" s="161"/>
      <c r="BN15" s="162"/>
      <c r="BO15" s="162"/>
      <c r="BP15" s="153"/>
      <c r="BQ15" s="153"/>
      <c r="BR15" s="166"/>
      <c r="BS15" s="166"/>
      <c r="BT15" s="142"/>
    </row>
    <row r="16" spans="2:79" s="96" customFormat="1" ht="13.5" thickBot="1" x14ac:dyDescent="0.25">
      <c r="B16" s="148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50">
        <v>984960.73</v>
      </c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>
        <v>1</v>
      </c>
      <c r="AL16" s="149"/>
      <c r="AM16" s="149"/>
      <c r="AN16" s="149"/>
      <c r="AO16" s="149"/>
      <c r="AP16" s="149"/>
      <c r="AQ16" s="149"/>
      <c r="AR16" s="149"/>
      <c r="AS16" s="149"/>
      <c r="AT16" s="149"/>
      <c r="AU16" s="149">
        <v>6</v>
      </c>
      <c r="AV16" s="149"/>
      <c r="AW16" s="149"/>
      <c r="AX16" s="149"/>
      <c r="AY16" s="149"/>
      <c r="AZ16" s="149"/>
      <c r="BA16" s="149"/>
      <c r="BB16" s="149"/>
      <c r="BC16" s="149"/>
      <c r="BD16" s="149">
        <v>14350172.721840454</v>
      </c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>
        <v>111360</v>
      </c>
      <c r="BP16" s="149"/>
      <c r="BQ16" s="149"/>
      <c r="BR16" s="149"/>
      <c r="BS16" s="149"/>
      <c r="BT16" s="151"/>
    </row>
    <row r="17" spans="2:76" x14ac:dyDescent="0.2">
      <c r="B17" s="133"/>
      <c r="C17" s="70"/>
      <c r="D17" s="70"/>
      <c r="E17" s="70"/>
      <c r="F17" s="70"/>
      <c r="G17" s="70"/>
      <c r="H17" s="70"/>
      <c r="I17" s="70"/>
      <c r="J17" s="70"/>
      <c r="K17" s="70"/>
      <c r="L17" s="147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134"/>
    </row>
    <row r="18" spans="2:76" ht="12.75" customHeight="1" x14ac:dyDescent="0.2">
      <c r="B18" s="133"/>
      <c r="C18" s="197" t="s">
        <v>297</v>
      </c>
      <c r="D18" s="197"/>
      <c r="E18" s="197"/>
      <c r="F18" s="197"/>
      <c r="G18" s="197"/>
      <c r="H18" s="197"/>
      <c r="I18" s="197"/>
      <c r="J18" s="197"/>
      <c r="K18" s="197"/>
      <c r="L18" s="4"/>
      <c r="M18" s="206" t="s">
        <v>324</v>
      </c>
      <c r="N18" s="207"/>
      <c r="O18" s="207"/>
      <c r="P18" s="207"/>
      <c r="Q18" s="207"/>
      <c r="R18" s="179" t="s">
        <v>298</v>
      </c>
      <c r="S18" s="180"/>
      <c r="T18" s="180"/>
      <c r="U18" s="180"/>
      <c r="V18" s="180"/>
      <c r="W18" s="180"/>
      <c r="X18" s="180"/>
      <c r="Y18" s="181"/>
      <c r="Z18" s="179" t="s">
        <v>300</v>
      </c>
      <c r="AA18" s="180"/>
      <c r="AB18" s="180"/>
      <c r="AC18" s="180"/>
      <c r="AD18" s="180"/>
      <c r="AE18" s="181"/>
      <c r="AF18" s="179" t="s">
        <v>301</v>
      </c>
      <c r="AG18" s="180"/>
      <c r="AH18" s="180"/>
      <c r="AI18" s="180"/>
      <c r="AJ18" s="180"/>
      <c r="AK18" s="181"/>
      <c r="AL18" s="179" t="s">
        <v>299</v>
      </c>
      <c r="AM18" s="180"/>
      <c r="AN18" s="180"/>
      <c r="AO18" s="180"/>
      <c r="AP18" s="180"/>
      <c r="AQ18" s="180"/>
      <c r="AR18" s="70"/>
      <c r="AS18" s="70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34"/>
      <c r="BU18"/>
      <c r="BV18"/>
      <c r="BW18"/>
      <c r="BX18"/>
    </row>
    <row r="19" spans="2:76" ht="12.75" customHeight="1" thickBot="1" x14ac:dyDescent="0.25">
      <c r="B19" s="133"/>
      <c r="C19" s="198"/>
      <c r="D19" s="198"/>
      <c r="E19" s="198"/>
      <c r="F19" s="198"/>
      <c r="G19" s="198"/>
      <c r="H19" s="198"/>
      <c r="I19" s="198"/>
      <c r="J19" s="198"/>
      <c r="K19" s="198"/>
      <c r="L19" s="70"/>
      <c r="M19" s="208" t="s">
        <v>11</v>
      </c>
      <c r="N19" s="209"/>
      <c r="O19" s="209"/>
      <c r="P19" s="199">
        <f>+SUM(R20:Y20)</f>
        <v>48</v>
      </c>
      <c r="Q19" s="200"/>
      <c r="R19" s="184">
        <v>25</v>
      </c>
      <c r="S19" s="184"/>
      <c r="T19" s="184">
        <v>50</v>
      </c>
      <c r="U19" s="184"/>
      <c r="V19" s="184">
        <v>100</v>
      </c>
      <c r="W19" s="184"/>
      <c r="X19" s="184">
        <v>0</v>
      </c>
      <c r="Y19" s="185"/>
      <c r="Z19" s="186">
        <v>25</v>
      </c>
      <c r="AA19" s="184"/>
      <c r="AB19" s="184">
        <v>50</v>
      </c>
      <c r="AC19" s="184"/>
      <c r="AD19" s="184">
        <v>100</v>
      </c>
      <c r="AE19" s="185"/>
      <c r="AF19" s="186">
        <v>25</v>
      </c>
      <c r="AG19" s="184"/>
      <c r="AH19" s="184">
        <v>50</v>
      </c>
      <c r="AI19" s="184"/>
      <c r="AJ19" s="184">
        <v>100</v>
      </c>
      <c r="AK19" s="185"/>
      <c r="AL19" s="186">
        <v>25</v>
      </c>
      <c r="AM19" s="184"/>
      <c r="AN19" s="184">
        <v>50</v>
      </c>
      <c r="AO19" s="184"/>
      <c r="AP19" s="184">
        <v>100</v>
      </c>
      <c r="AQ19" s="184"/>
      <c r="AR19" s="70"/>
      <c r="AS19" s="70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34"/>
      <c r="BU19"/>
      <c r="BV19"/>
      <c r="BW19"/>
      <c r="BX19"/>
    </row>
    <row r="20" spans="2:76" ht="12.75" customHeight="1" x14ac:dyDescent="0.2">
      <c r="B20" s="133"/>
      <c r="C20" s="99">
        <v>1</v>
      </c>
      <c r="D20" s="169" t="str">
        <f>+VLOOKUP(Data!$P$9&amp;C20,Input!B4:AB91,6,0)</f>
        <v>Scotibank Nave Industrial Heins</v>
      </c>
      <c r="E20" s="169"/>
      <c r="F20" s="169"/>
      <c r="G20" s="169"/>
      <c r="H20" s="169"/>
      <c r="I20" s="169"/>
      <c r="J20" s="169"/>
      <c r="K20" s="169"/>
      <c r="L20" s="70"/>
      <c r="M20" s="208"/>
      <c r="N20" s="209"/>
      <c r="O20" s="209"/>
      <c r="P20" s="199"/>
      <c r="Q20" s="200"/>
      <c r="R20" s="175">
        <f>COUNTIFS(Input!$V:$V,R19,Input!$J:$J,$M$19)</f>
        <v>1</v>
      </c>
      <c r="S20" s="175"/>
      <c r="T20" s="175">
        <f>COUNTIFS(Input!$V:$V,T19,Input!$J:$J,$M$19)</f>
        <v>5</v>
      </c>
      <c r="U20" s="175"/>
      <c r="V20" s="175">
        <f>COUNTIFS(Input!$V:$V,V19,Input!$J:$J,$M$19)</f>
        <v>37</v>
      </c>
      <c r="W20" s="175"/>
      <c r="X20" s="175">
        <f>COUNTIFS(Input!$V:$V,X19,Input!$J:$J,$M$19)</f>
        <v>5</v>
      </c>
      <c r="Y20" s="182"/>
      <c r="Z20" s="174">
        <f>COUNTIFS(Input!$X:$X,Z19,Input!$J:$J,$M$19)</f>
        <v>5</v>
      </c>
      <c r="AA20" s="175"/>
      <c r="AB20" s="175">
        <f>COUNTIFS(Input!$X:$X,AB19,Input!$J:$J,$M$19)</f>
        <v>15</v>
      </c>
      <c r="AC20" s="175"/>
      <c r="AD20" s="175">
        <f>COUNTIFS(Input!$X:$X,AD19,Input!$J:$J,$M$19)</f>
        <v>22</v>
      </c>
      <c r="AE20" s="182"/>
      <c r="AF20" s="174">
        <f>COUNTIFS(Input!$Z:$Z,AF19,Input!$J:$J,$M$19)</f>
        <v>3</v>
      </c>
      <c r="AG20" s="175"/>
      <c r="AH20" s="175">
        <f>COUNTIFS(Input!$Z:$Z,AH19,Input!$J:$J,$M$19)</f>
        <v>25</v>
      </c>
      <c r="AI20" s="175"/>
      <c r="AJ20" s="175">
        <f>COUNTIFS(Input!$Z:$Z,AJ19,Input!$J:$J,$M$19)</f>
        <v>8</v>
      </c>
      <c r="AK20" s="182"/>
      <c r="AL20" s="174">
        <f>COUNTIFS(Input!$AB:$AB,AL19,Input!$J:$J,$M$19)</f>
        <v>0</v>
      </c>
      <c r="AM20" s="175"/>
      <c r="AN20" s="175">
        <f>COUNTIFS(Input!$AB:$AB,AN19,Input!$J:$J,$M$19)</f>
        <v>13</v>
      </c>
      <c r="AO20" s="175"/>
      <c r="AP20" s="175">
        <f>COUNTIFS(Input!$AB:$AB,AP19,Input!$J:$J,$M$19)</f>
        <v>30</v>
      </c>
      <c r="AQ20" s="175"/>
      <c r="AR20" s="70"/>
      <c r="AS20" s="70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34"/>
      <c r="BU20"/>
      <c r="BV20"/>
      <c r="BW20"/>
      <c r="BX20"/>
    </row>
    <row r="21" spans="2:76" ht="12.75" customHeight="1" x14ac:dyDescent="0.2">
      <c r="B21" s="133"/>
      <c r="C21" s="99">
        <f>1+C20</f>
        <v>2</v>
      </c>
      <c r="D21" s="169" t="str">
        <f>+VLOOKUP(Data!$P$9&amp;C21,Input!B5:AB92,6,0)</f>
        <v>Motorola Solutions</v>
      </c>
      <c r="E21" s="169"/>
      <c r="F21" s="169"/>
      <c r="G21" s="169"/>
      <c r="H21" s="169"/>
      <c r="I21" s="169"/>
      <c r="J21" s="169"/>
      <c r="K21" s="169"/>
      <c r="L21" s="70"/>
      <c r="M21" s="210"/>
      <c r="N21" s="211"/>
      <c r="O21" s="211"/>
      <c r="P21" s="201"/>
      <c r="Q21" s="202"/>
      <c r="R21" s="176">
        <f>+R20/$P$19</f>
        <v>2.0833333333333332E-2</v>
      </c>
      <c r="S21" s="176"/>
      <c r="T21" s="176">
        <f>+T20/$P$19</f>
        <v>0.10416666666666667</v>
      </c>
      <c r="U21" s="176"/>
      <c r="V21" s="176">
        <f>+V20/$P$19</f>
        <v>0.77083333333333337</v>
      </c>
      <c r="W21" s="176"/>
      <c r="X21" s="176">
        <f>+X20/$P$19</f>
        <v>0.10416666666666667</v>
      </c>
      <c r="Y21" s="177"/>
      <c r="Z21" s="178">
        <f>+Z20/$P$19</f>
        <v>0.10416666666666667</v>
      </c>
      <c r="AA21" s="176"/>
      <c r="AB21" s="176">
        <f>+AB20/$P$19</f>
        <v>0.3125</v>
      </c>
      <c r="AC21" s="176"/>
      <c r="AD21" s="176">
        <f>+AD20/$P$19</f>
        <v>0.45833333333333331</v>
      </c>
      <c r="AE21" s="177"/>
      <c r="AF21" s="178">
        <f>+AF20/$P$19</f>
        <v>6.25E-2</v>
      </c>
      <c r="AG21" s="176"/>
      <c r="AH21" s="176">
        <f>+AH20/$P$19</f>
        <v>0.52083333333333337</v>
      </c>
      <c r="AI21" s="176"/>
      <c r="AJ21" s="176">
        <f>+AJ20/$P$19</f>
        <v>0.16666666666666666</v>
      </c>
      <c r="AK21" s="177"/>
      <c r="AL21" s="178">
        <f>+AL20/$P$19</f>
        <v>0</v>
      </c>
      <c r="AM21" s="176"/>
      <c r="AN21" s="176">
        <f>+AN20/$P$19</f>
        <v>0.27083333333333331</v>
      </c>
      <c r="AO21" s="176"/>
      <c r="AP21" s="176">
        <f>+AP20/$P$19</f>
        <v>0.625</v>
      </c>
      <c r="AQ21" s="176"/>
      <c r="AR21" s="70"/>
      <c r="AS21" s="70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34"/>
      <c r="BU21"/>
      <c r="BV21"/>
      <c r="BW21"/>
      <c r="BX21"/>
    </row>
    <row r="22" spans="2:76" ht="14.25" x14ac:dyDescent="0.2">
      <c r="B22" s="133"/>
      <c r="C22" s="99">
        <f t="shared" ref="C22:C25" si="3">1+C21</f>
        <v>3</v>
      </c>
      <c r="D22" s="169" t="str">
        <f>+VLOOKUP(Data!$P$9&amp;C22,Input!B6:AB93,6,0)</f>
        <v>Norton Rose CDMX</v>
      </c>
      <c r="E22" s="169"/>
      <c r="F22" s="169"/>
      <c r="G22" s="169"/>
      <c r="H22" s="169"/>
      <c r="I22" s="169"/>
      <c r="J22" s="169"/>
      <c r="K22" s="1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34"/>
      <c r="BU22"/>
      <c r="BV22"/>
      <c r="BW22"/>
      <c r="BX22"/>
    </row>
    <row r="23" spans="2:76" ht="14.25" x14ac:dyDescent="0.2">
      <c r="B23" s="133"/>
      <c r="C23" s="99">
        <f t="shared" si="3"/>
        <v>4</v>
      </c>
      <c r="D23" s="169" t="str">
        <f>+VLOOKUP(Data!$P$9&amp;C23,Input!B7:AB94,6,0)</f>
        <v>Citi Commisioning Ola 1</v>
      </c>
      <c r="E23" s="169"/>
      <c r="F23" s="169"/>
      <c r="G23" s="169"/>
      <c r="H23" s="169"/>
      <c r="I23" s="169"/>
      <c r="J23" s="169"/>
      <c r="K23" s="169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34"/>
      <c r="BU23"/>
      <c r="BV23"/>
      <c r="BW23"/>
      <c r="BX23"/>
    </row>
    <row r="24" spans="2:76" ht="12.75" customHeight="1" x14ac:dyDescent="0.2">
      <c r="B24" s="133"/>
      <c r="C24" s="99">
        <f t="shared" si="3"/>
        <v>5</v>
      </c>
      <c r="D24" s="169" t="str">
        <f>+VLOOKUP(Data!$P$9&amp;C24,Input!B8:AB95,6,0)</f>
        <v>Helm</v>
      </c>
      <c r="E24" s="169"/>
      <c r="F24" s="169"/>
      <c r="G24" s="169"/>
      <c r="H24" s="169"/>
      <c r="I24" s="169"/>
      <c r="J24" s="169"/>
      <c r="K24" s="169"/>
      <c r="L24" s="70"/>
      <c r="M24" s="206" t="s">
        <v>324</v>
      </c>
      <c r="N24" s="207"/>
      <c r="O24" s="207"/>
      <c r="P24" s="207"/>
      <c r="Q24" s="207"/>
      <c r="R24" s="179" t="s">
        <v>298</v>
      </c>
      <c r="S24" s="180"/>
      <c r="T24" s="180"/>
      <c r="U24" s="180"/>
      <c r="V24" s="180"/>
      <c r="W24" s="180"/>
      <c r="X24" s="180"/>
      <c r="Y24" s="181"/>
      <c r="Z24" s="179" t="s">
        <v>300</v>
      </c>
      <c r="AA24" s="180"/>
      <c r="AB24" s="180"/>
      <c r="AC24" s="180"/>
      <c r="AD24" s="180"/>
      <c r="AE24" s="181"/>
      <c r="AF24" s="179" t="s">
        <v>301</v>
      </c>
      <c r="AG24" s="180"/>
      <c r="AH24" s="180"/>
      <c r="AI24" s="180"/>
      <c r="AJ24" s="180"/>
      <c r="AK24" s="181"/>
      <c r="AL24" s="179" t="s">
        <v>299</v>
      </c>
      <c r="AM24" s="180"/>
      <c r="AN24" s="180"/>
      <c r="AO24" s="180"/>
      <c r="AP24" s="180"/>
      <c r="AQ24" s="180"/>
      <c r="AR24" s="70"/>
      <c r="AS24" s="70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34"/>
      <c r="BU24"/>
      <c r="BV24"/>
      <c r="BW24"/>
      <c r="BX24"/>
    </row>
    <row r="25" spans="2:76" ht="12.75" customHeight="1" x14ac:dyDescent="0.2">
      <c r="B25" s="133"/>
      <c r="C25" s="99">
        <f t="shared" si="3"/>
        <v>6</v>
      </c>
      <c r="D25" s="169" t="str">
        <f>+VLOOKUP(Data!$P$9&amp;C25,Input!B9:AB96,6,0)</f>
        <v xml:space="preserve">Mormonees Hermosillo </v>
      </c>
      <c r="E25" s="169"/>
      <c r="F25" s="169"/>
      <c r="G25" s="169"/>
      <c r="H25" s="169"/>
      <c r="I25" s="169"/>
      <c r="J25" s="169"/>
      <c r="K25" s="169"/>
      <c r="L25" s="70"/>
      <c r="M25" s="208" t="s">
        <v>311</v>
      </c>
      <c r="N25" s="209"/>
      <c r="O25" s="209"/>
      <c r="P25" s="189">
        <f>+SUM(R26:Y26)</f>
        <v>10</v>
      </c>
      <c r="Q25" s="190"/>
      <c r="R25" s="184">
        <v>25</v>
      </c>
      <c r="S25" s="184"/>
      <c r="T25" s="184">
        <v>50</v>
      </c>
      <c r="U25" s="184"/>
      <c r="V25" s="184">
        <v>100</v>
      </c>
      <c r="W25" s="184"/>
      <c r="X25" s="184">
        <v>0</v>
      </c>
      <c r="Y25" s="185"/>
      <c r="Z25" s="186">
        <v>25</v>
      </c>
      <c r="AA25" s="184"/>
      <c r="AB25" s="184">
        <v>50</v>
      </c>
      <c r="AC25" s="184"/>
      <c r="AD25" s="184">
        <v>100</v>
      </c>
      <c r="AE25" s="185"/>
      <c r="AF25" s="186">
        <v>25</v>
      </c>
      <c r="AG25" s="184"/>
      <c r="AH25" s="184">
        <v>50</v>
      </c>
      <c r="AI25" s="184"/>
      <c r="AJ25" s="184">
        <v>100</v>
      </c>
      <c r="AK25" s="185"/>
      <c r="AL25" s="186">
        <v>25</v>
      </c>
      <c r="AM25" s="184"/>
      <c r="AN25" s="184">
        <v>50</v>
      </c>
      <c r="AO25" s="184"/>
      <c r="AP25" s="184">
        <v>100</v>
      </c>
      <c r="AQ25" s="184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134"/>
    </row>
    <row r="26" spans="2:76" ht="12.75" customHeight="1" x14ac:dyDescent="0.2">
      <c r="B26" s="133"/>
      <c r="C26" s="99"/>
      <c r="D26" s="169"/>
      <c r="E26" s="169"/>
      <c r="F26" s="169"/>
      <c r="G26" s="169"/>
      <c r="H26" s="169"/>
      <c r="I26" s="169"/>
      <c r="J26" s="169"/>
      <c r="K26" s="169"/>
      <c r="L26" s="70"/>
      <c r="M26" s="208"/>
      <c r="N26" s="209"/>
      <c r="O26" s="209"/>
      <c r="P26" s="189"/>
      <c r="Q26" s="190"/>
      <c r="R26" s="175">
        <f>COUNTIFS(Input!$V:$V,R25,Input!$J:$J,$M$25)</f>
        <v>0</v>
      </c>
      <c r="S26" s="175"/>
      <c r="T26" s="175">
        <f>COUNTIFS(Input!$V:$V,T25,Input!$J:$J,$M$25)</f>
        <v>0</v>
      </c>
      <c r="U26" s="175"/>
      <c r="V26" s="175">
        <f>COUNTIFS(Input!$V:$V,V25,Input!$J:$J,$M$25)</f>
        <v>10</v>
      </c>
      <c r="W26" s="175"/>
      <c r="X26" s="175">
        <f>COUNTIFS(Input!$V:$V,X25,Input!$J:$J,$M$25)</f>
        <v>0</v>
      </c>
      <c r="Y26" s="182"/>
      <c r="Z26" s="174">
        <f>COUNTIFS(Input!$X:$X,Z25,Input!$J:$J,$M$25)</f>
        <v>0</v>
      </c>
      <c r="AA26" s="175"/>
      <c r="AB26" s="175">
        <f>COUNTIFS(Input!$X:$X,AB25,Input!$J:$J,$M$25)</f>
        <v>3</v>
      </c>
      <c r="AC26" s="175"/>
      <c r="AD26" s="175">
        <f>COUNTIFS(Input!$X:$X,AD25,Input!$J:$J,$M$25)</f>
        <v>7</v>
      </c>
      <c r="AE26" s="182"/>
      <c r="AF26" s="174">
        <f>COUNTIFS(Input!$Z:$Z,AF25,Input!$J:$J,$M$25)</f>
        <v>0</v>
      </c>
      <c r="AG26" s="175"/>
      <c r="AH26" s="175">
        <f>COUNTIFS(Input!$Z:$Z,AH25,Input!$J:$J,$M$25)</f>
        <v>8</v>
      </c>
      <c r="AI26" s="175"/>
      <c r="AJ26" s="175">
        <f>COUNTIFS(Input!$Z:$Z,AJ25,Input!$J:$J,$M$25)</f>
        <v>2</v>
      </c>
      <c r="AK26" s="182"/>
      <c r="AL26" s="174">
        <f>COUNTIFS(Input!$AB:$AB,AL25,Input!$J:$J,$M$25)</f>
        <v>0</v>
      </c>
      <c r="AM26" s="175"/>
      <c r="AN26" s="175">
        <f>COUNTIFS(Input!$AB:$AB,AN25,Input!$J:$J,$M$25)</f>
        <v>1</v>
      </c>
      <c r="AO26" s="175"/>
      <c r="AP26" s="175">
        <f>COUNTIFS(Input!$AB:$AB,AP25,Input!$J:$J,$M$25)</f>
        <v>9</v>
      </c>
      <c r="AQ26" s="175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134"/>
    </row>
    <row r="27" spans="2:76" ht="12.75" customHeight="1" x14ac:dyDescent="0.2">
      <c r="B27" s="133"/>
      <c r="C27" s="99"/>
      <c r="D27" s="169"/>
      <c r="E27" s="169"/>
      <c r="F27" s="169"/>
      <c r="G27" s="169"/>
      <c r="H27" s="169"/>
      <c r="I27" s="169"/>
      <c r="J27" s="169"/>
      <c r="K27" s="169"/>
      <c r="L27" s="70"/>
      <c r="M27" s="210"/>
      <c r="N27" s="211"/>
      <c r="O27" s="211"/>
      <c r="P27" s="191"/>
      <c r="Q27" s="192"/>
      <c r="R27" s="176">
        <f>+R26/$P$19</f>
        <v>0</v>
      </c>
      <c r="S27" s="176"/>
      <c r="T27" s="176">
        <f t="shared" ref="T27" si="4">+T26/$P$19</f>
        <v>0</v>
      </c>
      <c r="U27" s="176"/>
      <c r="V27" s="176">
        <f t="shared" ref="V27" si="5">+V26/$P$19</f>
        <v>0.20833333333333334</v>
      </c>
      <c r="W27" s="176"/>
      <c r="X27" s="176">
        <f t="shared" ref="X27" si="6">+X26/$P$19</f>
        <v>0</v>
      </c>
      <c r="Y27" s="177"/>
      <c r="Z27" s="178">
        <f t="shared" ref="Z27" si="7">+Z26/$P$19</f>
        <v>0</v>
      </c>
      <c r="AA27" s="176"/>
      <c r="AB27" s="176">
        <f t="shared" ref="AB27" si="8">+AB26/$P$19</f>
        <v>6.25E-2</v>
      </c>
      <c r="AC27" s="176"/>
      <c r="AD27" s="176">
        <f t="shared" ref="AD27" si="9">+AD26/$P$19</f>
        <v>0.14583333333333334</v>
      </c>
      <c r="AE27" s="177"/>
      <c r="AF27" s="178">
        <f t="shared" ref="AF27" si="10">+AF26/$P$19</f>
        <v>0</v>
      </c>
      <c r="AG27" s="176"/>
      <c r="AH27" s="176">
        <f t="shared" ref="AH27" si="11">+AH26/$P$19</f>
        <v>0.16666666666666666</v>
      </c>
      <c r="AI27" s="176"/>
      <c r="AJ27" s="176">
        <f t="shared" ref="AJ27" si="12">+AJ26/$P$19</f>
        <v>4.1666666666666664E-2</v>
      </c>
      <c r="AK27" s="177"/>
      <c r="AL27" s="178">
        <f t="shared" ref="AL27" si="13">+AL26/$P$19</f>
        <v>0</v>
      </c>
      <c r="AM27" s="176"/>
      <c r="AN27" s="176">
        <f t="shared" ref="AN27" si="14">+AN26/$P$19</f>
        <v>2.0833333333333332E-2</v>
      </c>
      <c r="AO27" s="176"/>
      <c r="AP27" s="176">
        <f t="shared" ref="AP27" si="15">+AP26/$P$19</f>
        <v>0.1875</v>
      </c>
      <c r="AQ27" s="176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134"/>
    </row>
    <row r="28" spans="2:76" x14ac:dyDescent="0.2">
      <c r="B28" s="133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98"/>
      <c r="N28" s="98"/>
      <c r="O28" s="98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134"/>
    </row>
    <row r="29" spans="2:76" ht="13.5" x14ac:dyDescent="0.2">
      <c r="B29" s="133"/>
      <c r="C29" s="173" t="s">
        <v>325</v>
      </c>
      <c r="D29" s="173"/>
      <c r="E29" s="173"/>
      <c r="F29" s="173"/>
      <c r="G29" s="173"/>
      <c r="H29" s="173"/>
      <c r="I29" s="173"/>
      <c r="J29" s="173"/>
      <c r="K29" s="173"/>
      <c r="L29" s="70"/>
      <c r="M29" s="98"/>
      <c r="N29" s="98"/>
      <c r="O29" s="98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134"/>
    </row>
    <row r="30" spans="2:76" ht="12.75" customHeight="1" x14ac:dyDescent="0.2">
      <c r="B30" s="133"/>
      <c r="C30" s="187" t="s">
        <v>298</v>
      </c>
      <c r="D30" s="187"/>
      <c r="E30" s="187"/>
      <c r="F30" s="187"/>
      <c r="G30" s="102"/>
      <c r="H30" s="187" t="s">
        <v>300</v>
      </c>
      <c r="I30" s="187"/>
      <c r="J30" s="187"/>
      <c r="K30" s="187"/>
      <c r="L30" s="70"/>
      <c r="M30" s="206" t="s">
        <v>324</v>
      </c>
      <c r="N30" s="207"/>
      <c r="O30" s="207"/>
      <c r="P30" s="207"/>
      <c r="Q30" s="207"/>
      <c r="R30" s="179" t="s">
        <v>298</v>
      </c>
      <c r="S30" s="180"/>
      <c r="T30" s="180"/>
      <c r="U30" s="180"/>
      <c r="V30" s="180"/>
      <c r="W30" s="180"/>
      <c r="X30" s="180"/>
      <c r="Y30" s="181"/>
      <c r="Z30" s="179" t="s">
        <v>300</v>
      </c>
      <c r="AA30" s="180"/>
      <c r="AB30" s="180"/>
      <c r="AC30" s="180"/>
      <c r="AD30" s="180"/>
      <c r="AE30" s="181"/>
      <c r="AF30" s="179" t="s">
        <v>301</v>
      </c>
      <c r="AG30" s="180"/>
      <c r="AH30" s="180"/>
      <c r="AI30" s="180"/>
      <c r="AJ30" s="180"/>
      <c r="AK30" s="181"/>
      <c r="AL30" s="179" t="s">
        <v>299</v>
      </c>
      <c r="AM30" s="180"/>
      <c r="AN30" s="180"/>
      <c r="AO30" s="180"/>
      <c r="AP30" s="180"/>
      <c r="AQ30" s="18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134"/>
    </row>
    <row r="31" spans="2:76" ht="12.75" customHeight="1" x14ac:dyDescent="0.2">
      <c r="B31" s="133"/>
      <c r="C31" s="188" t="s">
        <v>30</v>
      </c>
      <c r="D31" s="188"/>
      <c r="E31" s="188"/>
      <c r="F31" s="103">
        <v>100</v>
      </c>
      <c r="G31" s="102"/>
      <c r="H31" s="188" t="s">
        <v>30</v>
      </c>
      <c r="I31" s="188"/>
      <c r="J31" s="188"/>
      <c r="K31" s="103">
        <v>100</v>
      </c>
      <c r="L31" s="70"/>
      <c r="M31" s="208" t="s">
        <v>2</v>
      </c>
      <c r="N31" s="209"/>
      <c r="O31" s="209"/>
      <c r="P31" s="189">
        <f>+SUM(R32:Y32)</f>
        <v>7</v>
      </c>
      <c r="Q31" s="190"/>
      <c r="R31" s="184">
        <v>25</v>
      </c>
      <c r="S31" s="184"/>
      <c r="T31" s="184">
        <v>50</v>
      </c>
      <c r="U31" s="184"/>
      <c r="V31" s="184">
        <v>100</v>
      </c>
      <c r="W31" s="184"/>
      <c r="X31" s="184">
        <v>0</v>
      </c>
      <c r="Y31" s="185"/>
      <c r="Z31" s="186">
        <v>25</v>
      </c>
      <c r="AA31" s="184"/>
      <c r="AB31" s="184">
        <v>50</v>
      </c>
      <c r="AC31" s="184"/>
      <c r="AD31" s="184">
        <v>100</v>
      </c>
      <c r="AE31" s="185"/>
      <c r="AF31" s="186">
        <v>25</v>
      </c>
      <c r="AG31" s="184"/>
      <c r="AH31" s="184">
        <v>50</v>
      </c>
      <c r="AI31" s="184"/>
      <c r="AJ31" s="184">
        <v>100</v>
      </c>
      <c r="AK31" s="185"/>
      <c r="AL31" s="186">
        <v>25</v>
      </c>
      <c r="AM31" s="184"/>
      <c r="AN31" s="184">
        <v>50</v>
      </c>
      <c r="AO31" s="184"/>
      <c r="AP31" s="184">
        <v>100</v>
      </c>
      <c r="AQ31" s="184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134"/>
    </row>
    <row r="32" spans="2:76" ht="12.75" customHeight="1" x14ac:dyDescent="0.2">
      <c r="B32" s="133"/>
      <c r="C32" s="119" t="s">
        <v>305</v>
      </c>
      <c r="D32" s="119"/>
      <c r="E32" s="119"/>
      <c r="F32" s="103">
        <v>50</v>
      </c>
      <c r="G32" s="102"/>
      <c r="H32" s="119" t="s">
        <v>305</v>
      </c>
      <c r="I32" s="119"/>
      <c r="J32" s="119"/>
      <c r="K32" s="103">
        <v>50</v>
      </c>
      <c r="L32" s="70"/>
      <c r="M32" s="208"/>
      <c r="N32" s="209"/>
      <c r="O32" s="209"/>
      <c r="P32" s="189"/>
      <c r="Q32" s="190"/>
      <c r="R32" s="175">
        <f>COUNTIFS(Input!$V:$V,R31,Input!$J:$J,$M$31)</f>
        <v>0</v>
      </c>
      <c r="S32" s="175"/>
      <c r="T32" s="175">
        <f>COUNTIFS(Input!$V:$V,T31,Input!$J:$J,$M$31)</f>
        <v>2</v>
      </c>
      <c r="U32" s="175"/>
      <c r="V32" s="175">
        <f>COUNTIFS(Input!$V:$V,V31,Input!$J:$J,$M$31)</f>
        <v>4</v>
      </c>
      <c r="W32" s="175"/>
      <c r="X32" s="175">
        <f>COUNTIFS(Input!$V:$V,X31,Input!$J:$J,$M$31)</f>
        <v>1</v>
      </c>
      <c r="Y32" s="182"/>
      <c r="Z32" s="174">
        <f>COUNTIFS(Input!$X:$X,Z31,Input!$J:$J,$M$31)</f>
        <v>2</v>
      </c>
      <c r="AA32" s="175"/>
      <c r="AB32" s="175">
        <f>COUNTIFS(Input!$X:$X,AB31,Input!$J:$J,$M$31)</f>
        <v>0</v>
      </c>
      <c r="AC32" s="175"/>
      <c r="AD32" s="175">
        <f>COUNTIFS(Input!$X:$X,AD31,Input!$J:$J,$M$31)</f>
        <v>5</v>
      </c>
      <c r="AE32" s="182"/>
      <c r="AF32" s="174">
        <f>COUNTIFS(Input!$Z:$Z,AF31,Input!$J:$J,$M$31)</f>
        <v>2</v>
      </c>
      <c r="AG32" s="175"/>
      <c r="AH32" s="175">
        <f>COUNTIFS(Input!$Z:$Z,AH31,Input!$J:$J,$M$31)</f>
        <v>4</v>
      </c>
      <c r="AI32" s="175"/>
      <c r="AJ32" s="175">
        <f>COUNTIFS(Input!$Z:$Z,AJ31,Input!$J:$J,$M$31)</f>
        <v>1</v>
      </c>
      <c r="AK32" s="182"/>
      <c r="AL32" s="174">
        <f>COUNTIFS(Input!$AB:$AB,AL31,Input!$J:$J,$M$31)</f>
        <v>0</v>
      </c>
      <c r="AM32" s="175"/>
      <c r="AN32" s="175">
        <f>COUNTIFS(Input!$AB:$AB,AN31,Input!$J:$J,$M$31)</f>
        <v>3</v>
      </c>
      <c r="AO32" s="175"/>
      <c r="AP32" s="175">
        <f>COUNTIFS(Input!$AB:$AB,AP31,Input!$J:$J,$M$31)</f>
        <v>4</v>
      </c>
      <c r="AQ32" s="175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134"/>
    </row>
    <row r="33" spans="2:72" ht="12.75" customHeight="1" x14ac:dyDescent="0.2">
      <c r="B33" s="133"/>
      <c r="C33" s="119" t="s">
        <v>31</v>
      </c>
      <c r="D33" s="119"/>
      <c r="E33" s="119"/>
      <c r="F33" s="103">
        <v>25</v>
      </c>
      <c r="G33" s="102"/>
      <c r="H33" s="119" t="s">
        <v>31</v>
      </c>
      <c r="I33" s="119"/>
      <c r="J33" s="119"/>
      <c r="K33" s="103">
        <v>25</v>
      </c>
      <c r="L33" s="70"/>
      <c r="M33" s="210"/>
      <c r="N33" s="211"/>
      <c r="O33" s="211"/>
      <c r="P33" s="191"/>
      <c r="Q33" s="192"/>
      <c r="R33" s="176">
        <f>+R32/$P$19</f>
        <v>0</v>
      </c>
      <c r="S33" s="176"/>
      <c r="T33" s="176">
        <f t="shared" ref="T33" si="16">+T32/$P$19</f>
        <v>4.1666666666666664E-2</v>
      </c>
      <c r="U33" s="176"/>
      <c r="V33" s="176">
        <f t="shared" ref="V33" si="17">+V32/$P$19</f>
        <v>8.3333333333333329E-2</v>
      </c>
      <c r="W33" s="176"/>
      <c r="X33" s="176">
        <f t="shared" ref="X33" si="18">+X32/$P$19</f>
        <v>2.0833333333333332E-2</v>
      </c>
      <c r="Y33" s="177"/>
      <c r="Z33" s="178">
        <f t="shared" ref="Z33" si="19">+Z32/$P$19</f>
        <v>4.1666666666666664E-2</v>
      </c>
      <c r="AA33" s="176"/>
      <c r="AB33" s="176">
        <f t="shared" ref="AB33" si="20">+AB32/$P$19</f>
        <v>0</v>
      </c>
      <c r="AC33" s="176"/>
      <c r="AD33" s="176">
        <f t="shared" ref="AD33" si="21">+AD32/$P$19</f>
        <v>0.10416666666666667</v>
      </c>
      <c r="AE33" s="177"/>
      <c r="AF33" s="178">
        <f t="shared" ref="AF33" si="22">+AF32/$P$19</f>
        <v>4.1666666666666664E-2</v>
      </c>
      <c r="AG33" s="176"/>
      <c r="AH33" s="176">
        <f t="shared" ref="AH33" si="23">+AH32/$P$19</f>
        <v>8.3333333333333329E-2</v>
      </c>
      <c r="AI33" s="176"/>
      <c r="AJ33" s="176">
        <f t="shared" ref="AJ33" si="24">+AJ32/$P$19</f>
        <v>2.0833333333333332E-2</v>
      </c>
      <c r="AK33" s="177"/>
      <c r="AL33" s="178">
        <f t="shared" ref="AL33" si="25">+AL32/$P$19</f>
        <v>0</v>
      </c>
      <c r="AM33" s="176"/>
      <c r="AN33" s="176">
        <f t="shared" ref="AN33" si="26">+AN32/$P$19</f>
        <v>6.25E-2</v>
      </c>
      <c r="AO33" s="176"/>
      <c r="AP33" s="176">
        <f t="shared" ref="AP33" si="27">+AP32/$P$19</f>
        <v>8.3333333333333329E-2</v>
      </c>
      <c r="AQ33" s="176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134"/>
    </row>
    <row r="34" spans="2:72" x14ac:dyDescent="0.2">
      <c r="B34" s="133"/>
      <c r="C34" s="104" t="s">
        <v>32</v>
      </c>
      <c r="D34" s="104"/>
      <c r="E34" s="104"/>
      <c r="F34" s="105">
        <v>0</v>
      </c>
      <c r="G34" s="102"/>
      <c r="H34" s="104"/>
      <c r="I34" s="104"/>
      <c r="J34" s="104"/>
      <c r="K34" s="105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134"/>
    </row>
    <row r="35" spans="2:72" x14ac:dyDescent="0.2">
      <c r="B35" s="133"/>
      <c r="C35" s="118" t="s">
        <v>301</v>
      </c>
      <c r="D35" s="106"/>
      <c r="E35" s="106"/>
      <c r="F35" s="106"/>
      <c r="G35" s="102"/>
      <c r="H35" s="118" t="s">
        <v>299</v>
      </c>
      <c r="I35" s="106"/>
      <c r="J35" s="106"/>
      <c r="K35" s="106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134"/>
    </row>
    <row r="36" spans="2:72" ht="12.75" customHeight="1" x14ac:dyDescent="0.2">
      <c r="B36" s="133"/>
      <c r="C36" s="167" t="s">
        <v>37</v>
      </c>
      <c r="D36" s="167"/>
      <c r="E36" s="167"/>
      <c r="F36" s="168">
        <v>100</v>
      </c>
      <c r="G36" s="102"/>
      <c r="H36" s="119" t="s">
        <v>30</v>
      </c>
      <c r="I36" s="103"/>
      <c r="J36" s="103"/>
      <c r="K36" s="103">
        <v>100</v>
      </c>
      <c r="L36" s="70"/>
      <c r="M36" s="206" t="s">
        <v>324</v>
      </c>
      <c r="N36" s="207"/>
      <c r="O36" s="207"/>
      <c r="P36" s="207"/>
      <c r="Q36" s="207"/>
      <c r="R36" s="179" t="s">
        <v>298</v>
      </c>
      <c r="S36" s="180"/>
      <c r="T36" s="180"/>
      <c r="U36" s="180"/>
      <c r="V36" s="180"/>
      <c r="W36" s="180"/>
      <c r="X36" s="180"/>
      <c r="Y36" s="181"/>
      <c r="Z36" s="179" t="s">
        <v>300</v>
      </c>
      <c r="AA36" s="180"/>
      <c r="AB36" s="180"/>
      <c r="AC36" s="180"/>
      <c r="AD36" s="180"/>
      <c r="AE36" s="181"/>
      <c r="AF36" s="179" t="s">
        <v>301</v>
      </c>
      <c r="AG36" s="180"/>
      <c r="AH36" s="180"/>
      <c r="AI36" s="180"/>
      <c r="AJ36" s="180"/>
      <c r="AK36" s="181"/>
      <c r="AL36" s="179" t="s">
        <v>299</v>
      </c>
      <c r="AM36" s="180"/>
      <c r="AN36" s="180"/>
      <c r="AO36" s="180"/>
      <c r="AP36" s="180"/>
      <c r="AQ36" s="18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134"/>
    </row>
    <row r="37" spans="2:72" ht="12.75" customHeight="1" x14ac:dyDescent="0.2">
      <c r="B37" s="133"/>
      <c r="C37" s="167"/>
      <c r="D37" s="167"/>
      <c r="E37" s="167"/>
      <c r="F37" s="168"/>
      <c r="G37" s="102"/>
      <c r="H37" s="119" t="s">
        <v>305</v>
      </c>
      <c r="I37" s="103"/>
      <c r="J37" s="103"/>
      <c r="K37" s="103">
        <v>50</v>
      </c>
      <c r="L37" s="70"/>
      <c r="M37" s="208" t="s">
        <v>3</v>
      </c>
      <c r="N37" s="209"/>
      <c r="O37" s="209"/>
      <c r="P37" s="189">
        <f>+SUM(R38:Y38)</f>
        <v>6</v>
      </c>
      <c r="Q37" s="190"/>
      <c r="R37" s="184">
        <v>25</v>
      </c>
      <c r="S37" s="184"/>
      <c r="T37" s="184">
        <v>50</v>
      </c>
      <c r="U37" s="184"/>
      <c r="V37" s="184">
        <v>100</v>
      </c>
      <c r="W37" s="184"/>
      <c r="X37" s="184">
        <v>0</v>
      </c>
      <c r="Y37" s="185"/>
      <c r="Z37" s="186">
        <v>25</v>
      </c>
      <c r="AA37" s="184"/>
      <c r="AB37" s="184">
        <v>50</v>
      </c>
      <c r="AC37" s="184"/>
      <c r="AD37" s="184">
        <v>100</v>
      </c>
      <c r="AE37" s="185"/>
      <c r="AF37" s="186">
        <v>25</v>
      </c>
      <c r="AG37" s="184"/>
      <c r="AH37" s="184">
        <v>50</v>
      </c>
      <c r="AI37" s="184"/>
      <c r="AJ37" s="184">
        <v>100</v>
      </c>
      <c r="AK37" s="185"/>
      <c r="AL37" s="186">
        <v>25</v>
      </c>
      <c r="AM37" s="184"/>
      <c r="AN37" s="184">
        <v>50</v>
      </c>
      <c r="AO37" s="184"/>
      <c r="AP37" s="184">
        <v>100</v>
      </c>
      <c r="AQ37" s="184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134"/>
    </row>
    <row r="38" spans="2:72" ht="12.75" customHeight="1" x14ac:dyDescent="0.2">
      <c r="B38" s="133"/>
      <c r="C38" s="119" t="s">
        <v>38</v>
      </c>
      <c r="D38" s="119"/>
      <c r="E38" s="119"/>
      <c r="F38" s="120">
        <v>50</v>
      </c>
      <c r="G38" s="102"/>
      <c r="H38" s="119" t="s">
        <v>31</v>
      </c>
      <c r="I38" s="103"/>
      <c r="J38" s="103"/>
      <c r="K38" s="103">
        <v>25</v>
      </c>
      <c r="L38" s="70"/>
      <c r="M38" s="208"/>
      <c r="N38" s="209"/>
      <c r="O38" s="209"/>
      <c r="P38" s="189"/>
      <c r="Q38" s="190"/>
      <c r="R38" s="175">
        <f>COUNTIFS(Input!$V:$V,R37,Input!$J:$J,$M$37)</f>
        <v>0</v>
      </c>
      <c r="S38" s="175"/>
      <c r="T38" s="175">
        <f>COUNTIFS(Input!$V:$V,T37,Input!$J:$J,$M$37)</f>
        <v>1</v>
      </c>
      <c r="U38" s="175"/>
      <c r="V38" s="175">
        <f>COUNTIFS(Input!$V:$V,V37,Input!$J:$J,$M$37)</f>
        <v>5</v>
      </c>
      <c r="W38" s="175"/>
      <c r="X38" s="175">
        <f>COUNTIFS(Input!$V:$V,X37,Input!$J:$J,$M$37)</f>
        <v>0</v>
      </c>
      <c r="Y38" s="182"/>
      <c r="Z38" s="174">
        <f>COUNTIFS(Input!$X:$X,Z37,Input!$J:$J,$M$37)</f>
        <v>0</v>
      </c>
      <c r="AA38" s="175"/>
      <c r="AB38" s="175">
        <f>COUNTIFS(Input!$X:$X,AB37,Input!$J:$J,$M$37)</f>
        <v>4</v>
      </c>
      <c r="AC38" s="175"/>
      <c r="AD38" s="175">
        <f>COUNTIFS(Input!$X:$X,AD37,Input!$J:$J,$M$37)</f>
        <v>2</v>
      </c>
      <c r="AE38" s="182"/>
      <c r="AF38" s="174">
        <f>COUNTIFS(Input!$Z:$Z,AF37,Input!$J:$J,$M$37)</f>
        <v>0</v>
      </c>
      <c r="AG38" s="175"/>
      <c r="AH38" s="175">
        <f>COUNTIFS(Input!$Z:$Z,AH37,Input!$J:$J,$M$37)</f>
        <v>4</v>
      </c>
      <c r="AI38" s="175"/>
      <c r="AJ38" s="175">
        <f>COUNTIFS(Input!$Z:$Z,AJ37,Input!$J:$J,$M$37)</f>
        <v>2</v>
      </c>
      <c r="AK38" s="182"/>
      <c r="AL38" s="174">
        <f>COUNTIFS(Input!$AB:$AB,AL37,Input!$J:$J,$M$37)</f>
        <v>0</v>
      </c>
      <c r="AM38" s="175"/>
      <c r="AN38" s="175">
        <f>COUNTIFS(Input!$AB:$AB,AN37,Input!$J:$J,$M$37)</f>
        <v>2</v>
      </c>
      <c r="AO38" s="175"/>
      <c r="AP38" s="175">
        <f>COUNTIFS(Input!$AB:$AB,AP37,Input!$J:$J,$M$37)</f>
        <v>4</v>
      </c>
      <c r="AQ38" s="175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134"/>
    </row>
    <row r="39" spans="2:72" ht="12.75" customHeight="1" x14ac:dyDescent="0.2">
      <c r="B39" s="133"/>
      <c r="C39" s="119" t="s">
        <v>39</v>
      </c>
      <c r="D39" s="119"/>
      <c r="E39" s="119"/>
      <c r="F39" s="120">
        <v>25</v>
      </c>
      <c r="G39" s="102"/>
      <c r="H39" s="119"/>
      <c r="I39" s="103"/>
      <c r="J39" s="103"/>
      <c r="K39" s="103"/>
      <c r="L39" s="70"/>
      <c r="M39" s="210"/>
      <c r="N39" s="211"/>
      <c r="O39" s="211"/>
      <c r="P39" s="191"/>
      <c r="Q39" s="192"/>
      <c r="R39" s="176">
        <f>+R38/$P$19</f>
        <v>0</v>
      </c>
      <c r="S39" s="176"/>
      <c r="T39" s="176">
        <f t="shared" ref="T39" si="28">+T38/$P$19</f>
        <v>2.0833333333333332E-2</v>
      </c>
      <c r="U39" s="176"/>
      <c r="V39" s="176">
        <f t="shared" ref="V39" si="29">+V38/$P$19</f>
        <v>0.10416666666666667</v>
      </c>
      <c r="W39" s="176"/>
      <c r="X39" s="176">
        <f t="shared" ref="X39" si="30">+X38/$P$19</f>
        <v>0</v>
      </c>
      <c r="Y39" s="177"/>
      <c r="Z39" s="178">
        <f t="shared" ref="Z39" si="31">+Z38/$P$19</f>
        <v>0</v>
      </c>
      <c r="AA39" s="176"/>
      <c r="AB39" s="176">
        <f t="shared" ref="AB39" si="32">+AB38/$P$19</f>
        <v>8.3333333333333329E-2</v>
      </c>
      <c r="AC39" s="176"/>
      <c r="AD39" s="176">
        <f t="shared" ref="AD39" si="33">+AD38/$P$19</f>
        <v>4.1666666666666664E-2</v>
      </c>
      <c r="AE39" s="177"/>
      <c r="AF39" s="178">
        <f t="shared" ref="AF39" si="34">+AF38/$P$19</f>
        <v>0</v>
      </c>
      <c r="AG39" s="176"/>
      <c r="AH39" s="176">
        <f t="shared" ref="AH39" si="35">+AH38/$P$19</f>
        <v>8.3333333333333329E-2</v>
      </c>
      <c r="AI39" s="176"/>
      <c r="AJ39" s="176">
        <f t="shared" ref="AJ39" si="36">+AJ38/$P$19</f>
        <v>4.1666666666666664E-2</v>
      </c>
      <c r="AK39" s="177"/>
      <c r="AL39" s="178">
        <f t="shared" ref="AL39" si="37">+AL38/$P$19</f>
        <v>0</v>
      </c>
      <c r="AM39" s="176"/>
      <c r="AN39" s="176">
        <f t="shared" ref="AN39" si="38">+AN38/$P$19</f>
        <v>4.1666666666666664E-2</v>
      </c>
      <c r="AO39" s="176"/>
      <c r="AP39" s="176">
        <f t="shared" ref="AP39" si="39">+AP38/$P$19</f>
        <v>8.3333333333333329E-2</v>
      </c>
      <c r="AQ39" s="176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134"/>
    </row>
    <row r="40" spans="2:72" ht="13.5" thickBot="1" x14ac:dyDescent="0.25">
      <c r="B40" s="144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6"/>
    </row>
  </sheetData>
  <mergeCells count="310">
    <mergeCell ref="M36:Q36"/>
    <mergeCell ref="M30:Q30"/>
    <mergeCell ref="M24:Q24"/>
    <mergeCell ref="M18:Q18"/>
    <mergeCell ref="M19:O21"/>
    <mergeCell ref="M25:O27"/>
    <mergeCell ref="M31:O33"/>
    <mergeCell ref="M37:O39"/>
    <mergeCell ref="BN8:BQ8"/>
    <mergeCell ref="BD9:BG9"/>
    <mergeCell ref="BD10:BG10"/>
    <mergeCell ref="BD11:BG11"/>
    <mergeCell ref="BD12:BG12"/>
    <mergeCell ref="BD8:BG8"/>
    <mergeCell ref="AN19:AO19"/>
    <mergeCell ref="AL19:AM19"/>
    <mergeCell ref="AJ20:AK20"/>
    <mergeCell ref="AJ19:AK19"/>
    <mergeCell ref="AN20:AO20"/>
    <mergeCell ref="AL20:AM20"/>
    <mergeCell ref="AX9:AY9"/>
    <mergeCell ref="AX10:AY10"/>
    <mergeCell ref="AX11:AY11"/>
    <mergeCell ref="AX12:AY12"/>
    <mergeCell ref="BH9:BI9"/>
    <mergeCell ref="BH10:BI10"/>
    <mergeCell ref="BH11:BI11"/>
    <mergeCell ref="BH12:BI12"/>
    <mergeCell ref="BR9:BS9"/>
    <mergeCell ref="BR10:BS10"/>
    <mergeCell ref="BR11:BS11"/>
    <mergeCell ref="BR12:BS12"/>
    <mergeCell ref="BN9:BQ9"/>
    <mergeCell ref="BN10:BQ10"/>
    <mergeCell ref="BN11:BQ11"/>
    <mergeCell ref="BN12:BQ12"/>
    <mergeCell ref="T9:U9"/>
    <mergeCell ref="T10:U10"/>
    <mergeCell ref="T11:U11"/>
    <mergeCell ref="T12:U12"/>
    <mergeCell ref="AD9:AE9"/>
    <mergeCell ref="AD10:AE10"/>
    <mergeCell ref="AD11:AE11"/>
    <mergeCell ref="AD12:AE12"/>
    <mergeCell ref="AN9:AO9"/>
    <mergeCell ref="AN10:AO10"/>
    <mergeCell ref="AN11:AO11"/>
    <mergeCell ref="AN12:AO12"/>
    <mergeCell ref="AJ12:AK12"/>
    <mergeCell ref="P9:Q9"/>
    <mergeCell ref="P10:Q10"/>
    <mergeCell ref="F9:G9"/>
    <mergeCell ref="F11:G11"/>
    <mergeCell ref="F10:G10"/>
    <mergeCell ref="P11:Q11"/>
    <mergeCell ref="J12:K12"/>
    <mergeCell ref="J9:K9"/>
    <mergeCell ref="J10:K10"/>
    <mergeCell ref="J11:K11"/>
    <mergeCell ref="AP19:AQ19"/>
    <mergeCell ref="R21:S21"/>
    <mergeCell ref="AD20:AE20"/>
    <mergeCell ref="Z21:AA21"/>
    <mergeCell ref="AB21:AC21"/>
    <mergeCell ref="AD21:AE21"/>
    <mergeCell ref="AP20:AQ20"/>
    <mergeCell ref="AF21:AG21"/>
    <mergeCell ref="AH21:AI21"/>
    <mergeCell ref="AJ21:AK21"/>
    <mergeCell ref="AL21:AM21"/>
    <mergeCell ref="AN21:AO21"/>
    <mergeCell ref="AP21:AQ21"/>
    <mergeCell ref="AH20:AI20"/>
    <mergeCell ref="AF20:AG20"/>
    <mergeCell ref="AH19:AI19"/>
    <mergeCell ref="AB20:AC20"/>
    <mergeCell ref="Z20:AA20"/>
    <mergeCell ref="AD19:AE19"/>
    <mergeCell ref="AB19:AC19"/>
    <mergeCell ref="Z19:AA19"/>
    <mergeCell ref="AF19:AG19"/>
    <mergeCell ref="R19:S19"/>
    <mergeCell ref="P19:Q21"/>
    <mergeCell ref="T21:U21"/>
    <mergeCell ref="V21:W21"/>
    <mergeCell ref="X21:Y21"/>
    <mergeCell ref="T19:U19"/>
    <mergeCell ref="V19:W19"/>
    <mergeCell ref="X19:Y19"/>
    <mergeCell ref="R18:Y18"/>
    <mergeCell ref="R20:S20"/>
    <mergeCell ref="T20:U20"/>
    <mergeCell ref="V20:W20"/>
    <mergeCell ref="X20:Y20"/>
    <mergeCell ref="AL18:AQ18"/>
    <mergeCell ref="AF18:AK18"/>
    <mergeCell ref="Z18:AE18"/>
    <mergeCell ref="P12:Q12"/>
    <mergeCell ref="C3:BS3"/>
    <mergeCell ref="C14:F15"/>
    <mergeCell ref="BK6:BS6"/>
    <mergeCell ref="BA6:BI6"/>
    <mergeCell ref="AQ6:AY6"/>
    <mergeCell ref="AG6:AO6"/>
    <mergeCell ref="W6:AE6"/>
    <mergeCell ref="M6:U6"/>
    <mergeCell ref="C6:K6"/>
    <mergeCell ref="F12:G12"/>
    <mergeCell ref="C8:E8"/>
    <mergeCell ref="AG8:AI8"/>
    <mergeCell ref="AJ9:AK9"/>
    <mergeCell ref="AJ10:AK10"/>
    <mergeCell ref="AJ11:AK11"/>
    <mergeCell ref="C18:K19"/>
    <mergeCell ref="G14:G15"/>
    <mergeCell ref="H14:H15"/>
    <mergeCell ref="I14:I15"/>
    <mergeCell ref="J14:K15"/>
    <mergeCell ref="AP27:AQ27"/>
    <mergeCell ref="AL24:AQ24"/>
    <mergeCell ref="P25:Q27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R26:S26"/>
    <mergeCell ref="V27:W27"/>
    <mergeCell ref="X27:Y27"/>
    <mergeCell ref="Z27:AA27"/>
    <mergeCell ref="AB27:AC27"/>
    <mergeCell ref="AD27:AE27"/>
    <mergeCell ref="AF27:AG27"/>
    <mergeCell ref="R24:Y24"/>
    <mergeCell ref="AL30:AQ30"/>
    <mergeCell ref="AH31:AI31"/>
    <mergeCell ref="AJ31:AK31"/>
    <mergeCell ref="AL31:AM31"/>
    <mergeCell ref="AN31:AO31"/>
    <mergeCell ref="AP31:AQ31"/>
    <mergeCell ref="AL32:AM32"/>
    <mergeCell ref="AN32:AO32"/>
    <mergeCell ref="AP32:AQ32"/>
    <mergeCell ref="R30:Y30"/>
    <mergeCell ref="Z30:AE30"/>
    <mergeCell ref="AF30:AK30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P31:Q33"/>
    <mergeCell ref="R31:S31"/>
    <mergeCell ref="T31:U31"/>
    <mergeCell ref="V31:W31"/>
    <mergeCell ref="X31:Y31"/>
    <mergeCell ref="Z31:AA31"/>
    <mergeCell ref="AB31:AC31"/>
    <mergeCell ref="AD31:AE31"/>
    <mergeCell ref="AF31:AG31"/>
    <mergeCell ref="R32:S32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B38:AC38"/>
    <mergeCell ref="AD38:AE38"/>
    <mergeCell ref="AF38:AG38"/>
    <mergeCell ref="AH38:AI38"/>
    <mergeCell ref="AJ38:AK38"/>
    <mergeCell ref="V37:W37"/>
    <mergeCell ref="X37:Y37"/>
    <mergeCell ref="Z37:AA37"/>
    <mergeCell ref="AB37:AC37"/>
    <mergeCell ref="AL37:AM37"/>
    <mergeCell ref="H30:K30"/>
    <mergeCell ref="H31:J31"/>
    <mergeCell ref="C30:F30"/>
    <mergeCell ref="C31:E31"/>
    <mergeCell ref="AL36:AQ36"/>
    <mergeCell ref="P37:Q39"/>
    <mergeCell ref="R37:S37"/>
    <mergeCell ref="T37:U37"/>
    <mergeCell ref="AH33:AI33"/>
    <mergeCell ref="AJ33:AK33"/>
    <mergeCell ref="AL33:AM33"/>
    <mergeCell ref="AN33:AO33"/>
    <mergeCell ref="AP33:AQ33"/>
    <mergeCell ref="AN37:AO37"/>
    <mergeCell ref="AP37:AQ37"/>
    <mergeCell ref="R38:S38"/>
    <mergeCell ref="R36:Y36"/>
    <mergeCell ref="Z36:AE36"/>
    <mergeCell ref="AF36:AK36"/>
    <mergeCell ref="T38:U38"/>
    <mergeCell ref="V38:W38"/>
    <mergeCell ref="X38:Y38"/>
    <mergeCell ref="Z38:AA38"/>
    <mergeCell ref="AP26:AQ26"/>
    <mergeCell ref="R27:S27"/>
    <mergeCell ref="T27:U27"/>
    <mergeCell ref="W14:Y15"/>
    <mergeCell ref="AL38:AM38"/>
    <mergeCell ref="AN38:AO38"/>
    <mergeCell ref="AP38:AQ38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D37:AE37"/>
    <mergeCell ref="AF37:AG37"/>
    <mergeCell ref="AH37:AI37"/>
    <mergeCell ref="AJ37:AK37"/>
    <mergeCell ref="C29:K29"/>
    <mergeCell ref="W8:Y8"/>
    <mergeCell ref="M14:P15"/>
    <mergeCell ref="Q14:Q15"/>
    <mergeCell ref="R14:R15"/>
    <mergeCell ref="S14:S15"/>
    <mergeCell ref="T14:U15"/>
    <mergeCell ref="AL26:AM26"/>
    <mergeCell ref="AN26:AO26"/>
    <mergeCell ref="AH27:AI27"/>
    <mergeCell ref="AJ27:AK27"/>
    <mergeCell ref="AL27:AM27"/>
    <mergeCell ref="AN27:AO27"/>
    <mergeCell ref="Z24:AE24"/>
    <mergeCell ref="AF24:AK24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BR14:BS15"/>
    <mergeCell ref="C36:E37"/>
    <mergeCell ref="F36:F37"/>
    <mergeCell ref="D20:K20"/>
    <mergeCell ref="D21:K21"/>
    <mergeCell ref="D22:K22"/>
    <mergeCell ref="D23:K23"/>
    <mergeCell ref="D24:K24"/>
    <mergeCell ref="D25:K25"/>
    <mergeCell ref="D26:K26"/>
    <mergeCell ref="D27:K27"/>
    <mergeCell ref="BH14:BI15"/>
    <mergeCell ref="AV14:AV15"/>
    <mergeCell ref="AW14:AW15"/>
    <mergeCell ref="AX14:AY15"/>
    <mergeCell ref="AL14:AL15"/>
    <mergeCell ref="AM14:AM15"/>
    <mergeCell ref="AN14:AO15"/>
    <mergeCell ref="AQ14:AT15"/>
    <mergeCell ref="AU14:AU15"/>
    <mergeCell ref="AD14:AE15"/>
    <mergeCell ref="AG14:AJ15"/>
    <mergeCell ref="AK14:AK15"/>
    <mergeCell ref="AB14:AC15"/>
    <mergeCell ref="BP14:BQ15"/>
    <mergeCell ref="Z8:AD8"/>
    <mergeCell ref="AK8:AN8"/>
    <mergeCell ref="G8:J8"/>
    <mergeCell ref="Q8:T8"/>
    <mergeCell ref="AU8:AX8"/>
    <mergeCell ref="BA14:BC15"/>
    <mergeCell ref="BD14:BE15"/>
    <mergeCell ref="BK14:BM15"/>
    <mergeCell ref="BN14:BO15"/>
    <mergeCell ref="BK8:BM8"/>
    <mergeCell ref="BA8:BC8"/>
    <mergeCell ref="Z9:AC9"/>
    <mergeCell ref="Z10:AC10"/>
    <mergeCell ref="Z11:AC11"/>
    <mergeCell ref="Z12:AC12"/>
    <mergeCell ref="Z14:AA15"/>
    <mergeCell ref="BF14:BG15"/>
    <mergeCell ref="AQ8:AS8"/>
    <mergeCell ref="AT9:AU9"/>
    <mergeCell ref="AT10:AU10"/>
    <mergeCell ref="AT11:AU11"/>
    <mergeCell ref="AT12:AU12"/>
    <mergeCell ref="M8:O8"/>
  </mergeCells>
  <conditionalFormatting sqref="F31:F34">
    <cfRule type="iconSet" priority="67">
      <iconSet iconSet="4TrafficLights" showValue="0">
        <cfvo type="percent" val="0"/>
        <cfvo type="percent" val="25"/>
        <cfvo type="percent" val="50"/>
        <cfvo type="percent" val="100"/>
      </iconSet>
    </cfRule>
  </conditionalFormatting>
  <conditionalFormatting sqref="F36 F38:F39">
    <cfRule type="iconSet" priority="66">
      <iconSet showValue="0">
        <cfvo type="percent" val="0"/>
        <cfvo type="percent" val="33"/>
        <cfvo type="percent" val="100"/>
      </iconSet>
    </cfRule>
  </conditionalFormatting>
  <conditionalFormatting sqref="K31:K34">
    <cfRule type="iconSet" priority="65">
      <iconSet showValue="0">
        <cfvo type="percent" val="0"/>
        <cfvo type="percent" val="33"/>
        <cfvo type="percent" val="100"/>
      </iconSet>
    </cfRule>
  </conditionalFormatting>
  <conditionalFormatting sqref="K36:K39">
    <cfRule type="iconSet" priority="64">
      <iconSet showValue="0">
        <cfvo type="percent" val="0"/>
        <cfvo type="percent" val="33"/>
        <cfvo type="percent" val="100"/>
      </iconSet>
    </cfRule>
  </conditionalFormatting>
  <conditionalFormatting sqref="D1:D1048576">
    <cfRule type="containsErrors" dxfId="31" priority="63">
      <formula>ISERROR(D1)</formula>
    </cfRule>
  </conditionalFormatting>
  <conditionalFormatting sqref="R19:Y19">
    <cfRule type="iconSet" priority="17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19:AK19">
    <cfRule type="iconSet" priority="16">
      <iconSet showValue="0">
        <cfvo type="percent" val="0"/>
        <cfvo type="percent" val="33"/>
        <cfvo type="percent" val="100"/>
      </iconSet>
    </cfRule>
  </conditionalFormatting>
  <conditionalFormatting sqref="AL19:AQ19">
    <cfRule type="iconSet" priority="15">
      <iconSet showValue="0">
        <cfvo type="percent" val="0"/>
        <cfvo type="percent" val="33"/>
        <cfvo type="percent" val="100"/>
      </iconSet>
    </cfRule>
  </conditionalFormatting>
  <conditionalFormatting sqref="Z19:AE19">
    <cfRule type="iconSet" priority="18">
      <iconSet showValue="0">
        <cfvo type="percent" val="0"/>
        <cfvo type="percent" val="33"/>
        <cfvo type="percent" val="100"/>
      </iconSet>
    </cfRule>
  </conditionalFormatting>
  <conditionalFormatting sqref="R25:Y25">
    <cfRule type="iconSet" priority="13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25:AK25">
    <cfRule type="iconSet" priority="12">
      <iconSet showValue="0">
        <cfvo type="percent" val="0"/>
        <cfvo type="percent" val="33"/>
        <cfvo type="percent" val="100"/>
      </iconSet>
    </cfRule>
  </conditionalFormatting>
  <conditionalFormatting sqref="AL25:AQ25">
    <cfRule type="iconSet" priority="11">
      <iconSet showValue="0">
        <cfvo type="percent" val="0"/>
        <cfvo type="percent" val="33"/>
        <cfvo type="percent" val="100"/>
      </iconSet>
    </cfRule>
  </conditionalFormatting>
  <conditionalFormatting sqref="Z25:AE25">
    <cfRule type="iconSet" priority="14">
      <iconSet showValue="0">
        <cfvo type="percent" val="0"/>
        <cfvo type="percent" val="33"/>
        <cfvo type="percent" val="100"/>
      </iconSet>
    </cfRule>
  </conditionalFormatting>
  <conditionalFormatting sqref="R31:Y31">
    <cfRule type="iconSet" priority="9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31:AK31">
    <cfRule type="iconSet" priority="8">
      <iconSet showValue="0">
        <cfvo type="percent" val="0"/>
        <cfvo type="percent" val="33"/>
        <cfvo type="percent" val="100"/>
      </iconSet>
    </cfRule>
  </conditionalFormatting>
  <conditionalFormatting sqref="AL31:AQ31">
    <cfRule type="iconSet" priority="7">
      <iconSet showValue="0">
        <cfvo type="percent" val="0"/>
        <cfvo type="percent" val="33"/>
        <cfvo type="percent" val="100"/>
      </iconSet>
    </cfRule>
  </conditionalFormatting>
  <conditionalFormatting sqref="Z31:AE31">
    <cfRule type="iconSet" priority="10">
      <iconSet showValue="0">
        <cfvo type="percent" val="0"/>
        <cfvo type="percent" val="33"/>
        <cfvo type="percent" val="100"/>
      </iconSet>
    </cfRule>
  </conditionalFormatting>
  <conditionalFormatting sqref="R37:Y37">
    <cfRule type="iconSet" priority="5">
      <iconSet iconSet="4TrafficLights" showValue="0">
        <cfvo type="percent" val="0"/>
        <cfvo type="percent" val="25"/>
        <cfvo type="percent" val="50"/>
        <cfvo type="percent" val="75"/>
      </iconSet>
    </cfRule>
  </conditionalFormatting>
  <conditionalFormatting sqref="AF37:AK37">
    <cfRule type="iconSet" priority="4">
      <iconSet showValue="0">
        <cfvo type="percent" val="0"/>
        <cfvo type="percent" val="33"/>
        <cfvo type="percent" val="100"/>
      </iconSet>
    </cfRule>
  </conditionalFormatting>
  <conditionalFormatting sqref="AL37:AQ37">
    <cfRule type="iconSet" priority="3">
      <iconSet showValue="0">
        <cfvo type="percent" val="0"/>
        <cfvo type="percent" val="33"/>
        <cfvo type="percent" val="100"/>
      </iconSet>
    </cfRule>
  </conditionalFormatting>
  <conditionalFormatting sqref="Z37:AE37">
    <cfRule type="iconSet" priority="6">
      <iconSet showValue="0">
        <cfvo type="percent" val="0"/>
        <cfvo type="percent" val="33"/>
        <cfvo type="percent" val="100"/>
      </iconSet>
    </cfRule>
  </conditionalFormatting>
  <conditionalFormatting sqref="BR14:BS15 AX14:AY15 AN14:AO15 AD14:AE15 T14:U15 J14:K15 BH14:BI15">
    <cfRule type="cellIs" dxfId="30" priority="1" operator="greaterThan">
      <formula>(0%)</formula>
    </cfRule>
    <cfRule type="cellIs" dxfId="29" priority="2" operator="lessThan">
      <formula>(0%)</formula>
    </cfRule>
  </conditionalFormatting>
  <dataValidations disablePrompts="1" count="1">
    <dataValidation type="list" allowBlank="1" showInputMessage="1" showErrorMessage="1" sqref="C30:F30 C35:F35 H35:K35 H30:K30" xr:uid="{B02F5856-2C47-40A9-8BD9-024B4355575A}">
      <formula1>S_Semaforos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7E0932A9-88E7-4167-BAEB-F98C0311074D}">
          <x14:formula1>
            <xm:f>Data!$C$17:$C$20</xm:f>
          </x14:formula1>
          <xm:sqref>M19 M37 M31 M25</xm:sqref>
        </x14:dataValidation>
        <x14:dataValidation type="list" allowBlank="1" showInputMessage="1" showErrorMessage="1" xr:uid="{F77B0208-B9A0-4EDF-9DE0-A9BED734A201}">
          <x14:formula1>
            <xm:f>Data!$N$26:$N$28</xm:f>
          </x14:formula1>
          <xm:sqref>C14:F15 BK14 AQ14:AT15 BA14 AG14:AJ15 W14:Y15 M14:P15</xm:sqref>
        </x14:dataValidation>
        <x14:dataValidation type="list" allowBlank="1" showInputMessage="1" showErrorMessage="1" xr:uid="{0D9376F9-2FD1-4C6D-92E4-3C97A1C955E7}">
          <x14:formula1>
            <xm:f>Data!$U$26:$U$29</xm:f>
          </x14:formula1>
          <xm:sqref>AL18 AF36 R36:Z36 AL36 AF30 R30:Z30 AL30 AF24 R24:Z24 AL24 AF18 R18:Z18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41EA-33DA-48DD-A072-E25558AAC157}">
  <sheetPr>
    <tabColor rgb="FF006A4D"/>
  </sheetPr>
  <dimension ref="B2:AG91"/>
  <sheetViews>
    <sheetView tabSelected="1" workbookViewId="0">
      <pane xSplit="4" ySplit="3" topLeftCell="E4" activePane="bottomRight" state="frozen"/>
      <selection pane="topRight" activeCell="C1" sqref="C1"/>
      <selection pane="bottomLeft" activeCell="A2" sqref="A2"/>
      <selection pane="bottomRight" activeCell="S96" sqref="S96"/>
    </sheetView>
  </sheetViews>
  <sheetFormatPr baseColWidth="10" defaultColWidth="3.625" defaultRowHeight="14.25" x14ac:dyDescent="0.2"/>
  <cols>
    <col min="1" max="1" width="3.625" customWidth="1"/>
    <col min="2" max="2" width="7.5" hidden="1" customWidth="1"/>
    <col min="3" max="3" width="11.625" bestFit="1" customWidth="1"/>
    <col min="4" max="4" width="14.75" bestFit="1" customWidth="1"/>
    <col min="5" max="5" width="14.5" bestFit="1" customWidth="1"/>
    <col min="6" max="6" width="21.25" bestFit="1" customWidth="1"/>
    <col min="7" max="7" width="29.25" bestFit="1" customWidth="1"/>
    <col min="8" max="8" width="11.375" customWidth="1"/>
    <col min="9" max="9" width="14.625" customWidth="1"/>
    <col min="10" max="10" width="10.375" customWidth="1"/>
    <col min="11" max="11" width="17.125" customWidth="1"/>
    <col min="12" max="12" width="22.125" customWidth="1"/>
    <col min="13" max="13" width="54.375" customWidth="1"/>
    <col min="14" max="14" width="29.875" customWidth="1"/>
    <col min="15" max="15" width="8.625" customWidth="1"/>
    <col min="16" max="16" width="11.625" customWidth="1"/>
    <col min="17" max="17" width="14.5" customWidth="1"/>
    <col min="18" max="18" width="12.875" customWidth="1"/>
    <col min="19" max="19" width="14.625" customWidth="1"/>
    <col min="20" max="20" width="11.625" customWidth="1"/>
    <col min="21" max="21" width="15.875" customWidth="1"/>
    <col min="22" max="22" width="11.625" customWidth="1"/>
    <col min="23" max="23" width="14.875" customWidth="1"/>
    <col min="24" max="24" width="11.625" customWidth="1"/>
    <col min="25" max="25" width="14.125" bestFit="1" customWidth="1"/>
    <col min="26" max="26" width="11.625" customWidth="1"/>
    <col min="27" max="27" width="10.125" bestFit="1" customWidth="1"/>
    <col min="28" max="28" width="11.625" customWidth="1"/>
    <col min="33" max="33" width="7.5" hidden="1" customWidth="1"/>
  </cols>
  <sheetData>
    <row r="2" spans="2:33" s="85" customFormat="1" hidden="1" x14ac:dyDescent="0.2">
      <c r="B2" s="86"/>
      <c r="C2" s="84">
        <v>1</v>
      </c>
      <c r="D2" s="84">
        <v>2</v>
      </c>
      <c r="E2" s="84">
        <v>3</v>
      </c>
      <c r="F2" s="84">
        <v>4</v>
      </c>
      <c r="G2" s="84">
        <v>5</v>
      </c>
      <c r="H2" s="84">
        <v>6</v>
      </c>
      <c r="I2" s="84">
        <v>7</v>
      </c>
      <c r="J2" s="84">
        <v>8</v>
      </c>
      <c r="K2" s="84">
        <v>9</v>
      </c>
      <c r="L2" s="84">
        <v>10</v>
      </c>
      <c r="M2" s="84">
        <v>11</v>
      </c>
      <c r="N2" s="84">
        <v>12</v>
      </c>
      <c r="O2" s="84">
        <v>13</v>
      </c>
      <c r="P2" s="84">
        <v>14</v>
      </c>
      <c r="Q2" s="84">
        <v>15</v>
      </c>
      <c r="R2" s="84">
        <v>16</v>
      </c>
      <c r="S2" s="84">
        <v>17</v>
      </c>
      <c r="T2" s="84">
        <v>18</v>
      </c>
      <c r="U2" s="84">
        <v>19</v>
      </c>
      <c r="V2" s="84">
        <v>20</v>
      </c>
      <c r="W2" s="84">
        <v>21</v>
      </c>
      <c r="X2" s="84">
        <v>22</v>
      </c>
      <c r="Y2" s="84">
        <v>23</v>
      </c>
      <c r="Z2" s="84">
        <v>24</v>
      </c>
      <c r="AA2" s="84">
        <v>25</v>
      </c>
      <c r="AB2" s="84">
        <v>26</v>
      </c>
      <c r="AG2" s="86"/>
    </row>
    <row r="3" spans="2:33" s="90" customFormat="1" ht="28.5" x14ac:dyDescent="0.2">
      <c r="B3" s="87" t="s">
        <v>323</v>
      </c>
      <c r="C3" s="89" t="s">
        <v>242</v>
      </c>
      <c r="D3" s="90" t="s">
        <v>321</v>
      </c>
      <c r="E3" s="90" t="s">
        <v>243</v>
      </c>
      <c r="F3" s="90" t="s">
        <v>53</v>
      </c>
      <c r="G3" s="90" t="s">
        <v>54</v>
      </c>
      <c r="H3" s="90" t="s">
        <v>55</v>
      </c>
      <c r="I3" s="90" t="s">
        <v>56</v>
      </c>
      <c r="J3" s="90" t="s">
        <v>259</v>
      </c>
      <c r="K3" s="90" t="s">
        <v>263</v>
      </c>
      <c r="L3" s="90" t="s">
        <v>262</v>
      </c>
      <c r="M3" s="90" t="s">
        <v>57</v>
      </c>
      <c r="N3" s="90" t="s">
        <v>58</v>
      </c>
      <c r="O3" s="89" t="s">
        <v>291</v>
      </c>
      <c r="P3" s="91" t="s">
        <v>317</v>
      </c>
      <c r="Q3" s="91" t="s">
        <v>316</v>
      </c>
      <c r="R3" s="89" t="s">
        <v>292</v>
      </c>
      <c r="S3" s="82" t="s">
        <v>318</v>
      </c>
      <c r="T3" s="82" t="s">
        <v>59</v>
      </c>
      <c r="U3" s="83" t="s">
        <v>306</v>
      </c>
      <c r="V3" s="83" t="s">
        <v>312</v>
      </c>
      <c r="W3" s="83" t="s">
        <v>302</v>
      </c>
      <c r="X3" s="83" t="s">
        <v>313</v>
      </c>
      <c r="Y3" s="83" t="s">
        <v>303</v>
      </c>
      <c r="Z3" s="83" t="s">
        <v>314</v>
      </c>
      <c r="AA3" s="83" t="s">
        <v>320</v>
      </c>
      <c r="AB3" s="83" t="s">
        <v>315</v>
      </c>
      <c r="AG3" s="87" t="s">
        <v>322</v>
      </c>
    </row>
    <row r="4" spans="2:33" s="79" customFormat="1" x14ac:dyDescent="0.2">
      <c r="B4" s="88" t="str">
        <f>AG4&amp;COUNTIF($AG$3:AG4,AG4)</f>
        <v>981</v>
      </c>
      <c r="C4" s="78">
        <v>703</v>
      </c>
      <c r="D4" s="79" t="s">
        <v>60</v>
      </c>
      <c r="E4" s="77" t="s">
        <v>249</v>
      </c>
      <c r="F4" s="79" t="s">
        <v>61</v>
      </c>
      <c r="G4" s="79" t="s">
        <v>61</v>
      </c>
      <c r="H4" s="79" t="s">
        <v>62</v>
      </c>
      <c r="I4" s="79" t="s">
        <v>62</v>
      </c>
      <c r="J4" s="79" t="s">
        <v>11</v>
      </c>
      <c r="K4" s="79" t="s">
        <v>24</v>
      </c>
      <c r="L4" s="79" t="s">
        <v>294</v>
      </c>
      <c r="M4" s="79" t="s">
        <v>12</v>
      </c>
      <c r="N4" s="79" t="s">
        <v>64</v>
      </c>
      <c r="O4" s="78">
        <v>5600</v>
      </c>
      <c r="P4" s="80">
        <v>42552</v>
      </c>
      <c r="Q4" s="80">
        <v>43101</v>
      </c>
      <c r="R4" s="78">
        <f>ROUND((Input_Sheet[[#This Row],[Fin Proyecto ]]-Input_Sheet[[#This Row],[Inicio Proyecto ]])/30,0)</f>
        <v>18</v>
      </c>
      <c r="S4" s="81">
        <v>1</v>
      </c>
      <c r="T4" s="81">
        <v>0.98</v>
      </c>
      <c r="U4" s="79" t="s">
        <v>31</v>
      </c>
      <c r="V4" s="77">
        <f t="shared" ref="V4:V35" si="0">+IF(U4=(VLOOKUP(U4,S_General,1,0)),(VLOOKUP(U4,S_General,5,0)),"")</f>
        <v>25</v>
      </c>
      <c r="W4" s="79" t="s">
        <v>36</v>
      </c>
      <c r="X4" s="77">
        <f t="shared" ref="X4:X35" si="1">+IF(W4=(VLOOKUP(W4,S_Tiempo,1,0)),(VLOOKUP(W4,S_Tiempo,5,0)),"")</f>
        <v>25</v>
      </c>
      <c r="Y4" s="79" t="s">
        <v>307</v>
      </c>
      <c r="Z4" s="77">
        <f t="shared" ref="Z4:Z35" si="2">+IF(Y4=(VLOOKUP(Y4,S_Costo,1,0)),(VLOOKUP(Y4,S_Costo,5,0)),"")</f>
        <v>50</v>
      </c>
      <c r="AA4" s="79" t="s">
        <v>41</v>
      </c>
      <c r="AB4" s="77">
        <f t="shared" ref="AB4:AB35" si="3">+IF(AA4=(VLOOKUP(AA4,S_Riesgo,1,0)),(VLOOKUP(AA4,S_Riesgo,5,0)),"")</f>
        <v>50</v>
      </c>
      <c r="AG4" s="88">
        <f>+Input_Sheet[[#This Row],[% Avance Real ]]*100</f>
        <v>98</v>
      </c>
    </row>
    <row r="5" spans="2:33" s="79" customFormat="1" hidden="1" x14ac:dyDescent="0.2">
      <c r="B5" s="88" t="str">
        <f>AG5&amp;COUNTIF($AG$3:AG5,AG5)</f>
        <v>01</v>
      </c>
      <c r="C5" s="78">
        <v>1519</v>
      </c>
      <c r="D5" s="79" t="s">
        <v>65</v>
      </c>
      <c r="E5" s="77" t="s">
        <v>250</v>
      </c>
      <c r="F5" s="79" t="s">
        <v>343</v>
      </c>
      <c r="G5" s="79" t="s">
        <v>66</v>
      </c>
      <c r="H5" s="79" t="s">
        <v>62</v>
      </c>
      <c r="I5" s="79" t="s">
        <v>62</v>
      </c>
      <c r="J5" s="79" t="s">
        <v>11</v>
      </c>
      <c r="K5" s="79" t="s">
        <v>67</v>
      </c>
      <c r="L5" s="79" t="s">
        <v>68</v>
      </c>
      <c r="M5" s="79" t="s">
        <v>12</v>
      </c>
      <c r="N5" s="79" t="s">
        <v>65</v>
      </c>
      <c r="O5" s="78" t="s">
        <v>69</v>
      </c>
      <c r="P5" s="80">
        <v>42401</v>
      </c>
      <c r="Q5" s="80">
        <v>43465</v>
      </c>
      <c r="R5" s="78">
        <f>ROUND((Input_Sheet[[#This Row],[Fin Proyecto ]]-Input_Sheet[[#This Row],[Inicio Proyecto ]])/30,0)</f>
        <v>35</v>
      </c>
      <c r="S5" s="81"/>
      <c r="T5" s="81"/>
      <c r="V5" s="77" t="e">
        <f t="shared" si="0"/>
        <v>#N/A</v>
      </c>
      <c r="W5" s="79" t="s">
        <v>69</v>
      </c>
      <c r="X5" s="77" t="str">
        <f t="shared" si="1"/>
        <v>NA</v>
      </c>
      <c r="Y5" s="79" t="s">
        <v>69</v>
      </c>
      <c r="Z5" s="77" t="str">
        <f t="shared" si="2"/>
        <v>NA</v>
      </c>
      <c r="AA5" s="79" t="s">
        <v>69</v>
      </c>
      <c r="AB5" s="77" t="str">
        <f t="shared" si="3"/>
        <v>NA</v>
      </c>
      <c r="AG5" s="88">
        <f>+Input_Sheet[[#This Row],[% Avance Real ]]*100</f>
        <v>0</v>
      </c>
    </row>
    <row r="6" spans="2:33" s="79" customFormat="1" hidden="1" x14ac:dyDescent="0.2">
      <c r="B6" s="88" t="str">
        <f>AG6&amp;COUNTIF($AG$3:AG6,AG6)</f>
        <v>02</v>
      </c>
      <c r="C6" s="78">
        <v>1941</v>
      </c>
      <c r="D6" s="79" t="s">
        <v>70</v>
      </c>
      <c r="E6" s="77" t="s">
        <v>251</v>
      </c>
      <c r="F6" s="79" t="s">
        <v>344</v>
      </c>
      <c r="G6" s="79" t="s">
        <v>71</v>
      </c>
      <c r="H6" s="79" t="s">
        <v>72</v>
      </c>
      <c r="I6" s="79" t="s">
        <v>73</v>
      </c>
      <c r="J6" s="79" t="s">
        <v>2</v>
      </c>
      <c r="K6" s="79" t="s">
        <v>353</v>
      </c>
      <c r="L6" s="79" t="s">
        <v>63</v>
      </c>
      <c r="M6" s="79" t="s">
        <v>12</v>
      </c>
      <c r="N6" s="79" t="s">
        <v>74</v>
      </c>
      <c r="O6" s="78">
        <v>100060</v>
      </c>
      <c r="P6" s="80">
        <v>42583</v>
      </c>
      <c r="Q6" s="80">
        <v>43070</v>
      </c>
      <c r="R6" s="78">
        <f>ROUND((Input_Sheet[[#This Row],[Fin Proyecto ]]-Input_Sheet[[#This Row],[Inicio Proyecto ]])/30,0)</f>
        <v>16</v>
      </c>
      <c r="S6" s="81"/>
      <c r="T6" s="81"/>
      <c r="U6" s="79" t="s">
        <v>304</v>
      </c>
      <c r="V6" s="77">
        <f t="shared" si="0"/>
        <v>100</v>
      </c>
      <c r="W6" s="79" t="s">
        <v>34</v>
      </c>
      <c r="X6" s="77">
        <f t="shared" si="1"/>
        <v>100</v>
      </c>
      <c r="Y6" s="79" t="s">
        <v>307</v>
      </c>
      <c r="Z6" s="77">
        <f t="shared" si="2"/>
        <v>50</v>
      </c>
      <c r="AA6" s="79" t="s">
        <v>40</v>
      </c>
      <c r="AB6" s="77">
        <f t="shared" si="3"/>
        <v>100</v>
      </c>
      <c r="AG6" s="88">
        <f>+Input_Sheet[[#This Row],[% Avance Real ]]*100</f>
        <v>0</v>
      </c>
    </row>
    <row r="7" spans="2:33" s="79" customFormat="1" hidden="1" x14ac:dyDescent="0.2">
      <c r="B7" s="88" t="str">
        <f>AG7&amp;COUNTIF($AG$3:AG7,AG7)</f>
        <v>381</v>
      </c>
      <c r="C7" s="78">
        <v>2409</v>
      </c>
      <c r="D7" s="79" t="s">
        <v>75</v>
      </c>
      <c r="E7" s="77" t="s">
        <v>252</v>
      </c>
      <c r="G7" s="79" t="s">
        <v>76</v>
      </c>
      <c r="H7" s="79" t="s">
        <v>77</v>
      </c>
      <c r="I7" s="79" t="s">
        <v>78</v>
      </c>
      <c r="J7" s="79" t="s">
        <v>11</v>
      </c>
      <c r="K7" s="79" t="s">
        <v>14</v>
      </c>
      <c r="L7" s="79" t="s">
        <v>354</v>
      </c>
      <c r="M7" s="79" t="s">
        <v>12</v>
      </c>
      <c r="N7" s="79" t="s">
        <v>80</v>
      </c>
      <c r="O7" s="78">
        <v>64000</v>
      </c>
      <c r="P7" s="80">
        <v>42826</v>
      </c>
      <c r="Q7" s="80">
        <v>43344</v>
      </c>
      <c r="R7" s="78">
        <f>ROUND((Input_Sheet[[#This Row],[Fin Proyecto ]]-Input_Sheet[[#This Row],[Inicio Proyecto ]])/30,0)</f>
        <v>17</v>
      </c>
      <c r="S7" s="81">
        <v>0.65</v>
      </c>
      <c r="T7" s="81">
        <v>0.38</v>
      </c>
      <c r="U7" s="79" t="s">
        <v>305</v>
      </c>
      <c r="V7" s="77">
        <f t="shared" si="0"/>
        <v>50</v>
      </c>
      <c r="W7" s="79" t="s">
        <v>36</v>
      </c>
      <c r="X7" s="77">
        <f t="shared" si="1"/>
        <v>25</v>
      </c>
      <c r="Y7" s="79" t="s">
        <v>38</v>
      </c>
      <c r="Z7" s="77">
        <f t="shared" si="2"/>
        <v>50</v>
      </c>
      <c r="AA7" s="79" t="s">
        <v>40</v>
      </c>
      <c r="AB7" s="77">
        <f t="shared" si="3"/>
        <v>100</v>
      </c>
      <c r="AG7" s="88">
        <f>+Input_Sheet[[#This Row],[% Avance Real ]]*100</f>
        <v>38</v>
      </c>
    </row>
    <row r="8" spans="2:33" s="79" customFormat="1" x14ac:dyDescent="0.2">
      <c r="B8" s="88" t="str">
        <f>AG8&amp;COUNTIF($AG$3:AG8,AG8)</f>
        <v>761</v>
      </c>
      <c r="C8" s="78">
        <v>2459</v>
      </c>
      <c r="D8" s="79" t="s">
        <v>60</v>
      </c>
      <c r="E8" s="77" t="s">
        <v>249</v>
      </c>
      <c r="F8" s="79" t="s">
        <v>345</v>
      </c>
      <c r="G8" s="79" t="s">
        <v>81</v>
      </c>
      <c r="H8" s="79" t="s">
        <v>62</v>
      </c>
      <c r="I8" s="79" t="s">
        <v>62</v>
      </c>
      <c r="J8" s="79" t="s">
        <v>11</v>
      </c>
      <c r="K8" s="79" t="s">
        <v>24</v>
      </c>
      <c r="L8" s="79" t="s">
        <v>82</v>
      </c>
      <c r="M8" s="79" t="s">
        <v>13</v>
      </c>
      <c r="N8" s="79" t="s">
        <v>83</v>
      </c>
      <c r="O8" s="78">
        <v>75000</v>
      </c>
      <c r="P8" s="80">
        <v>42826</v>
      </c>
      <c r="Q8" s="80">
        <v>43709</v>
      </c>
      <c r="R8" s="78">
        <f>ROUND((Input_Sheet[[#This Row],[Fin Proyecto ]]-Input_Sheet[[#This Row],[Inicio Proyecto ]])/30,0)</f>
        <v>29</v>
      </c>
      <c r="S8" s="81">
        <v>0.75</v>
      </c>
      <c r="T8" s="81">
        <v>0.76</v>
      </c>
      <c r="U8" s="79" t="s">
        <v>304</v>
      </c>
      <c r="V8" s="77">
        <f t="shared" si="0"/>
        <v>100</v>
      </c>
      <c r="W8" s="79" t="s">
        <v>35</v>
      </c>
      <c r="X8" s="77">
        <f t="shared" si="1"/>
        <v>50</v>
      </c>
      <c r="Y8" s="79" t="s">
        <v>307</v>
      </c>
      <c r="Z8" s="77">
        <f t="shared" si="2"/>
        <v>50</v>
      </c>
      <c r="AA8" s="79" t="s">
        <v>40</v>
      </c>
      <c r="AB8" s="77">
        <f t="shared" si="3"/>
        <v>100</v>
      </c>
      <c r="AG8" s="88">
        <f>+Input_Sheet[[#This Row],[% Avance Real ]]*100</f>
        <v>76</v>
      </c>
    </row>
    <row r="9" spans="2:33" s="79" customFormat="1" hidden="1" x14ac:dyDescent="0.2">
      <c r="B9" s="88" t="str">
        <f>AG9&amp;COUNTIF($AG$3:AG9,AG9)</f>
        <v>1001</v>
      </c>
      <c r="C9" s="78">
        <v>2472</v>
      </c>
      <c r="D9" s="79" t="s">
        <v>75</v>
      </c>
      <c r="E9" s="77" t="s">
        <v>252</v>
      </c>
      <c r="F9" s="79" t="s">
        <v>347</v>
      </c>
      <c r="G9" s="79" t="s">
        <v>84</v>
      </c>
      <c r="K9" s="79" t="s">
        <v>353</v>
      </c>
      <c r="O9" s="78">
        <v>178431</v>
      </c>
      <c r="P9" s="80"/>
      <c r="Q9" s="80"/>
      <c r="R9" s="78">
        <f>ROUND((Input_Sheet[[#This Row],[Fin Proyecto ]]-Input_Sheet[[#This Row],[Inicio Proyecto ]])/30,0)</f>
        <v>0</v>
      </c>
      <c r="S9" s="81">
        <v>1</v>
      </c>
      <c r="T9" s="81">
        <v>1</v>
      </c>
      <c r="U9" s="79" t="s">
        <v>304</v>
      </c>
      <c r="V9" s="77">
        <f t="shared" si="0"/>
        <v>100</v>
      </c>
      <c r="W9" s="79" t="s">
        <v>34</v>
      </c>
      <c r="X9" s="77">
        <f t="shared" si="1"/>
        <v>100</v>
      </c>
      <c r="Y9" s="79" t="s">
        <v>307</v>
      </c>
      <c r="Z9" s="77">
        <f t="shared" si="2"/>
        <v>50</v>
      </c>
      <c r="AA9" s="79" t="s">
        <v>40</v>
      </c>
      <c r="AB9" s="77">
        <f t="shared" si="3"/>
        <v>100</v>
      </c>
      <c r="AG9" s="88">
        <f>+Input_Sheet[[#This Row],[% Avance Real ]]*100</f>
        <v>100</v>
      </c>
    </row>
    <row r="10" spans="2:33" s="79" customFormat="1" hidden="1" x14ac:dyDescent="0.2">
      <c r="B10" s="88" t="str">
        <f>AG10&amp;COUNTIF($AG$3:AG10,AG10)</f>
        <v>28.81</v>
      </c>
      <c r="C10" s="78">
        <v>2755</v>
      </c>
      <c r="D10" s="79" t="s">
        <v>85</v>
      </c>
      <c r="E10" s="77" t="s">
        <v>253</v>
      </c>
      <c r="G10" s="79" t="s">
        <v>86</v>
      </c>
      <c r="H10" s="79" t="s">
        <v>277</v>
      </c>
      <c r="I10" s="79" t="s">
        <v>87</v>
      </c>
      <c r="J10" s="79" t="s">
        <v>311</v>
      </c>
      <c r="K10" s="79" t="s">
        <v>24</v>
      </c>
      <c r="L10" s="79" t="s">
        <v>82</v>
      </c>
      <c r="M10" s="79" t="s">
        <v>13</v>
      </c>
      <c r="N10" s="79" t="s">
        <v>88</v>
      </c>
      <c r="O10" s="78">
        <v>78030</v>
      </c>
      <c r="P10" s="80">
        <v>42948</v>
      </c>
      <c r="Q10" s="80">
        <v>44012</v>
      </c>
      <c r="R10" s="78">
        <f>ROUND((Input_Sheet[[#This Row],[Fin Proyecto ]]-Input_Sheet[[#This Row],[Inicio Proyecto ]])/30,0)</f>
        <v>35</v>
      </c>
      <c r="S10" s="81">
        <v>0.4</v>
      </c>
      <c r="T10" s="81">
        <v>0.28799999999999998</v>
      </c>
      <c r="U10" s="79" t="s">
        <v>304</v>
      </c>
      <c r="V10" s="77">
        <f t="shared" si="0"/>
        <v>100</v>
      </c>
      <c r="W10" s="79" t="s">
        <v>35</v>
      </c>
      <c r="X10" s="77">
        <f t="shared" si="1"/>
        <v>50</v>
      </c>
      <c r="Y10" s="79" t="s">
        <v>37</v>
      </c>
      <c r="Z10" s="77">
        <f t="shared" si="2"/>
        <v>100</v>
      </c>
      <c r="AA10" s="79" t="s">
        <v>41</v>
      </c>
      <c r="AB10" s="77">
        <f t="shared" si="3"/>
        <v>50</v>
      </c>
      <c r="AG10" s="88">
        <f>+Input_Sheet[[#This Row],[% Avance Real ]]*100</f>
        <v>28.799999999999997</v>
      </c>
    </row>
    <row r="11" spans="2:33" s="79" customFormat="1" hidden="1" x14ac:dyDescent="0.2">
      <c r="B11" s="88" t="str">
        <f>AG11&amp;COUNTIF($AG$3:AG11,AG11)</f>
        <v>331</v>
      </c>
      <c r="C11" s="78">
        <v>2780</v>
      </c>
      <c r="D11" s="79" t="s">
        <v>89</v>
      </c>
      <c r="E11" s="77" t="s">
        <v>18</v>
      </c>
      <c r="G11" s="79" t="s">
        <v>90</v>
      </c>
      <c r="H11" s="79" t="s">
        <v>279</v>
      </c>
      <c r="I11" s="79" t="s">
        <v>279</v>
      </c>
      <c r="J11" s="79" t="s">
        <v>3</v>
      </c>
      <c r="K11" s="79" t="s">
        <v>353</v>
      </c>
      <c r="L11" s="79" t="s">
        <v>92</v>
      </c>
      <c r="M11" s="79" t="s">
        <v>12</v>
      </c>
      <c r="N11" s="79" t="s">
        <v>289</v>
      </c>
      <c r="O11" s="78">
        <v>3000</v>
      </c>
      <c r="P11" s="80">
        <v>43009</v>
      </c>
      <c r="Q11" s="80">
        <v>43374</v>
      </c>
      <c r="R11" s="78">
        <f>ROUND((Input_Sheet[[#This Row],[Fin Proyecto ]]-Input_Sheet[[#This Row],[Inicio Proyecto ]])/30,0)</f>
        <v>12</v>
      </c>
      <c r="S11" s="81">
        <v>0.33</v>
      </c>
      <c r="T11" s="81">
        <v>0.33</v>
      </c>
      <c r="U11" s="79" t="s">
        <v>304</v>
      </c>
      <c r="V11" s="77">
        <f t="shared" si="0"/>
        <v>100</v>
      </c>
      <c r="W11" s="79" t="s">
        <v>34</v>
      </c>
      <c r="X11" s="77">
        <f t="shared" si="1"/>
        <v>100</v>
      </c>
      <c r="Y11" s="79" t="s">
        <v>307</v>
      </c>
      <c r="Z11" s="77">
        <f t="shared" si="2"/>
        <v>50</v>
      </c>
      <c r="AA11" s="79" t="s">
        <v>40</v>
      </c>
      <c r="AB11" s="77">
        <f t="shared" si="3"/>
        <v>100</v>
      </c>
      <c r="AG11" s="88">
        <f>+Input_Sheet[[#This Row],[% Avance Real ]]*100</f>
        <v>33</v>
      </c>
    </row>
    <row r="12" spans="2:33" s="79" customFormat="1" hidden="1" x14ac:dyDescent="0.2">
      <c r="B12" s="88" t="str">
        <f>AG12&amp;COUNTIF($AG$3:AG12,AG12)</f>
        <v>991</v>
      </c>
      <c r="C12" s="78">
        <v>2785</v>
      </c>
      <c r="D12" s="79" t="s">
        <v>89</v>
      </c>
      <c r="E12" s="77" t="s">
        <v>18</v>
      </c>
      <c r="G12" s="79" t="s">
        <v>93</v>
      </c>
      <c r="H12" s="79" t="s">
        <v>94</v>
      </c>
      <c r="I12" s="79" t="s">
        <v>95</v>
      </c>
      <c r="J12" s="79" t="s">
        <v>3</v>
      </c>
      <c r="K12" s="79" t="s">
        <v>353</v>
      </c>
      <c r="L12" s="79" t="s">
        <v>82</v>
      </c>
      <c r="M12" s="79" t="s">
        <v>12</v>
      </c>
      <c r="N12" s="79" t="s">
        <v>96</v>
      </c>
      <c r="O12" s="78">
        <v>8000</v>
      </c>
      <c r="P12" s="80">
        <v>43009</v>
      </c>
      <c r="Q12" s="80">
        <v>43281</v>
      </c>
      <c r="R12" s="78">
        <f>ROUND((Input_Sheet[[#This Row],[Fin Proyecto ]]-Input_Sheet[[#This Row],[Inicio Proyecto ]])/30,0)</f>
        <v>9</v>
      </c>
      <c r="S12" s="81">
        <v>1</v>
      </c>
      <c r="T12" s="81">
        <v>0.99</v>
      </c>
      <c r="U12" s="79" t="s">
        <v>304</v>
      </c>
      <c r="V12" s="77">
        <f t="shared" si="0"/>
        <v>100</v>
      </c>
      <c r="W12" s="79" t="s">
        <v>35</v>
      </c>
      <c r="X12" s="77">
        <f t="shared" si="1"/>
        <v>50</v>
      </c>
      <c r="Y12" s="79" t="s">
        <v>307</v>
      </c>
      <c r="Z12" s="77">
        <f t="shared" si="2"/>
        <v>50</v>
      </c>
      <c r="AA12" s="79" t="s">
        <v>40</v>
      </c>
      <c r="AB12" s="77">
        <f t="shared" si="3"/>
        <v>100</v>
      </c>
      <c r="AG12" s="88">
        <f>+Input_Sheet[[#This Row],[% Avance Real ]]*100</f>
        <v>99</v>
      </c>
    </row>
    <row r="13" spans="2:33" s="79" customFormat="1" hidden="1" x14ac:dyDescent="0.2">
      <c r="B13" s="88" t="str">
        <f>AG13&amp;COUNTIF($AG$3:AG13,AG13)</f>
        <v>51.51</v>
      </c>
      <c r="C13" s="78">
        <v>2973</v>
      </c>
      <c r="D13" s="79" t="s">
        <v>70</v>
      </c>
      <c r="E13" s="77" t="s">
        <v>251</v>
      </c>
      <c r="F13" s="79" t="s">
        <v>346</v>
      </c>
      <c r="G13" s="79" t="s">
        <v>97</v>
      </c>
      <c r="H13" s="79" t="s">
        <v>72</v>
      </c>
      <c r="I13" s="79" t="s">
        <v>98</v>
      </c>
      <c r="J13" s="79" t="s">
        <v>2</v>
      </c>
      <c r="K13" s="79" t="s">
        <v>353</v>
      </c>
      <c r="L13" s="79" t="s">
        <v>82</v>
      </c>
      <c r="M13" s="79" t="s">
        <v>12</v>
      </c>
      <c r="N13" s="79" t="s">
        <v>99</v>
      </c>
      <c r="O13" s="78">
        <v>24109.58</v>
      </c>
      <c r="P13" s="80">
        <v>42989</v>
      </c>
      <c r="Q13" s="80">
        <v>43190</v>
      </c>
      <c r="R13" s="78">
        <f>ROUND((Input_Sheet[[#This Row],[Fin Proyecto ]]-Input_Sheet[[#This Row],[Inicio Proyecto ]])/30,0)</f>
        <v>7</v>
      </c>
      <c r="S13" s="81">
        <v>0.88</v>
      </c>
      <c r="T13" s="81">
        <v>0.51500000000000001</v>
      </c>
      <c r="U13" s="79" t="s">
        <v>305</v>
      </c>
      <c r="V13" s="77">
        <f t="shared" si="0"/>
        <v>50</v>
      </c>
      <c r="W13" s="79" t="s">
        <v>36</v>
      </c>
      <c r="X13" s="77">
        <f t="shared" si="1"/>
        <v>25</v>
      </c>
      <c r="Y13" s="79" t="s">
        <v>39</v>
      </c>
      <c r="Z13" s="77">
        <f t="shared" si="2"/>
        <v>25</v>
      </c>
      <c r="AA13" s="79" t="s">
        <v>41</v>
      </c>
      <c r="AB13" s="77">
        <f t="shared" si="3"/>
        <v>50</v>
      </c>
      <c r="AG13" s="88">
        <f>+Input_Sheet[[#This Row],[% Avance Real ]]*100</f>
        <v>51.5</v>
      </c>
    </row>
    <row r="14" spans="2:33" s="79" customFormat="1" hidden="1" x14ac:dyDescent="0.2">
      <c r="B14" s="88" t="str">
        <f>AG14&amp;COUNTIF($AG$3:AG14,AG14)</f>
        <v>581</v>
      </c>
      <c r="C14" s="78">
        <v>2984</v>
      </c>
      <c r="D14" s="79" t="s">
        <v>70</v>
      </c>
      <c r="E14" s="77" t="s">
        <v>251</v>
      </c>
      <c r="G14" s="79" t="s">
        <v>100</v>
      </c>
      <c r="H14" s="79" t="s">
        <v>72</v>
      </c>
      <c r="I14" s="79" t="s">
        <v>73</v>
      </c>
      <c r="J14" s="79" t="s">
        <v>2</v>
      </c>
      <c r="K14" s="79" t="s">
        <v>353</v>
      </c>
      <c r="L14" s="79" t="s">
        <v>63</v>
      </c>
      <c r="M14" s="79" t="s">
        <v>12</v>
      </c>
      <c r="N14" s="79" t="s">
        <v>101</v>
      </c>
      <c r="O14" s="78">
        <v>1515</v>
      </c>
      <c r="P14" s="80">
        <v>43054</v>
      </c>
      <c r="Q14" s="80">
        <v>43252</v>
      </c>
      <c r="R14" s="78">
        <f>ROUND((Input_Sheet[[#This Row],[Fin Proyecto ]]-Input_Sheet[[#This Row],[Inicio Proyecto ]])/30,0)</f>
        <v>7</v>
      </c>
      <c r="S14" s="81">
        <v>1</v>
      </c>
      <c r="T14" s="81">
        <v>0.57999999999999996</v>
      </c>
      <c r="U14" s="79" t="s">
        <v>305</v>
      </c>
      <c r="V14" s="77">
        <f t="shared" si="0"/>
        <v>50</v>
      </c>
      <c r="W14" s="79" t="s">
        <v>36</v>
      </c>
      <c r="X14" s="77">
        <f t="shared" si="1"/>
        <v>25</v>
      </c>
      <c r="Y14" s="79" t="s">
        <v>307</v>
      </c>
      <c r="Z14" s="77">
        <f t="shared" si="2"/>
        <v>50</v>
      </c>
      <c r="AA14" s="79" t="s">
        <v>41</v>
      </c>
      <c r="AB14" s="77">
        <f t="shared" si="3"/>
        <v>50</v>
      </c>
      <c r="AG14" s="88">
        <f>+Input_Sheet[[#This Row],[% Avance Real ]]*100</f>
        <v>57.999999999999993</v>
      </c>
    </row>
    <row r="15" spans="2:33" s="79" customFormat="1" hidden="1" x14ac:dyDescent="0.2">
      <c r="B15" s="88" t="str">
        <f>AG15&amp;COUNTIF($AG$3:AG15,AG15)</f>
        <v>982</v>
      </c>
      <c r="C15" s="78">
        <v>3191</v>
      </c>
      <c r="D15" s="79" t="s">
        <v>70</v>
      </c>
      <c r="E15" s="77" t="s">
        <v>251</v>
      </c>
      <c r="G15" s="79" t="s">
        <v>102</v>
      </c>
      <c r="H15" s="79" t="s">
        <v>279</v>
      </c>
      <c r="I15" s="79" t="s">
        <v>91</v>
      </c>
      <c r="J15" s="79" t="s">
        <v>2</v>
      </c>
      <c r="K15" s="79" t="s">
        <v>353</v>
      </c>
      <c r="L15" s="79" t="s">
        <v>63</v>
      </c>
      <c r="M15" s="79" t="s">
        <v>12</v>
      </c>
      <c r="N15" s="79" t="s">
        <v>103</v>
      </c>
      <c r="O15" s="78">
        <v>8061</v>
      </c>
      <c r="P15" s="80">
        <v>43115</v>
      </c>
      <c r="Q15" s="80">
        <v>43296</v>
      </c>
      <c r="R15" s="78">
        <f>ROUND((Input_Sheet[[#This Row],[Fin Proyecto ]]-Input_Sheet[[#This Row],[Inicio Proyecto ]])/30,0)</f>
        <v>6</v>
      </c>
      <c r="S15" s="81">
        <v>1</v>
      </c>
      <c r="T15" s="81">
        <v>0.98</v>
      </c>
      <c r="U15" s="79" t="s">
        <v>304</v>
      </c>
      <c r="V15" s="77">
        <f t="shared" si="0"/>
        <v>100</v>
      </c>
      <c r="W15" s="79" t="s">
        <v>34</v>
      </c>
      <c r="X15" s="77">
        <f t="shared" si="1"/>
        <v>100</v>
      </c>
      <c r="Y15" s="79" t="s">
        <v>37</v>
      </c>
      <c r="Z15" s="77">
        <f t="shared" si="2"/>
        <v>100</v>
      </c>
      <c r="AA15" s="79" t="s">
        <v>41</v>
      </c>
      <c r="AB15" s="77">
        <f t="shared" si="3"/>
        <v>50</v>
      </c>
      <c r="AG15" s="88">
        <f>+Input_Sheet[[#This Row],[% Avance Real ]]*100</f>
        <v>98</v>
      </c>
    </row>
    <row r="16" spans="2:33" s="79" customFormat="1" hidden="1" x14ac:dyDescent="0.2">
      <c r="B16" s="88" t="str">
        <f>AG16&amp;COUNTIF($AG$3:AG16,AG16)</f>
        <v>801</v>
      </c>
      <c r="C16" s="78">
        <v>3253</v>
      </c>
      <c r="D16" s="79" t="s">
        <v>104</v>
      </c>
      <c r="E16" s="77" t="s">
        <v>254</v>
      </c>
      <c r="F16" s="79" t="s">
        <v>105</v>
      </c>
      <c r="G16" s="79" t="s">
        <v>105</v>
      </c>
      <c r="H16" s="79" t="s">
        <v>62</v>
      </c>
      <c r="I16" s="79" t="s">
        <v>62</v>
      </c>
      <c r="J16" s="79" t="s">
        <v>11</v>
      </c>
      <c r="K16" s="79" t="s">
        <v>106</v>
      </c>
      <c r="L16" s="79" t="s">
        <v>63</v>
      </c>
      <c r="M16" s="79" t="s">
        <v>12</v>
      </c>
      <c r="N16" s="79" t="s">
        <v>107</v>
      </c>
      <c r="O16" s="78">
        <v>18000</v>
      </c>
      <c r="P16" s="80">
        <v>43160</v>
      </c>
      <c r="Q16" s="80">
        <v>43586</v>
      </c>
      <c r="R16" s="78">
        <f>ROUND((Input_Sheet[[#This Row],[Fin Proyecto ]]-Input_Sheet[[#This Row],[Inicio Proyecto ]])/30,0)</f>
        <v>14</v>
      </c>
      <c r="S16" s="81">
        <v>0.95</v>
      </c>
      <c r="T16" s="81">
        <v>0.8</v>
      </c>
      <c r="U16" s="79" t="s">
        <v>304</v>
      </c>
      <c r="V16" s="77">
        <f t="shared" si="0"/>
        <v>100</v>
      </c>
      <c r="W16" s="79" t="s">
        <v>35</v>
      </c>
      <c r="X16" s="77">
        <f t="shared" si="1"/>
        <v>50</v>
      </c>
      <c r="Y16" s="79" t="s">
        <v>307</v>
      </c>
      <c r="Z16" s="77">
        <f t="shared" si="2"/>
        <v>50</v>
      </c>
      <c r="AA16" s="79" t="s">
        <v>41</v>
      </c>
      <c r="AB16" s="77">
        <f t="shared" si="3"/>
        <v>50</v>
      </c>
      <c r="AG16" s="88">
        <f>+Input_Sheet[[#This Row],[% Avance Real ]]*100</f>
        <v>80</v>
      </c>
    </row>
    <row r="17" spans="2:33" s="79" customFormat="1" hidden="1" x14ac:dyDescent="0.2">
      <c r="B17" s="88" t="str">
        <f>AG17&amp;COUNTIF($AG$3:AG17,AG17)</f>
        <v>471</v>
      </c>
      <c r="C17" s="78">
        <v>3278</v>
      </c>
      <c r="D17" s="79" t="s">
        <v>75</v>
      </c>
      <c r="E17" s="77" t="s">
        <v>252</v>
      </c>
      <c r="G17" s="79" t="s">
        <v>108</v>
      </c>
      <c r="H17" s="79" t="s">
        <v>62</v>
      </c>
      <c r="I17" s="79" t="s">
        <v>62</v>
      </c>
      <c r="J17" s="79" t="s">
        <v>11</v>
      </c>
      <c r="K17" s="79" t="s">
        <v>14</v>
      </c>
      <c r="L17" s="79" t="s">
        <v>68</v>
      </c>
      <c r="M17" s="79" t="s">
        <v>109</v>
      </c>
      <c r="N17" s="79" t="s">
        <v>110</v>
      </c>
      <c r="O17" s="78">
        <v>45021</v>
      </c>
      <c r="P17" s="80">
        <v>43115</v>
      </c>
      <c r="Q17" s="80">
        <v>43615</v>
      </c>
      <c r="R17" s="78">
        <f>ROUND((Input_Sheet[[#This Row],[Fin Proyecto ]]-Input_Sheet[[#This Row],[Inicio Proyecto ]])/30,0)</f>
        <v>17</v>
      </c>
      <c r="S17" s="81">
        <v>0.6</v>
      </c>
      <c r="T17" s="81">
        <v>0.47</v>
      </c>
      <c r="U17" s="79" t="s">
        <v>304</v>
      </c>
      <c r="V17" s="77">
        <f t="shared" si="0"/>
        <v>100</v>
      </c>
      <c r="W17" s="79" t="s">
        <v>35</v>
      </c>
      <c r="X17" s="77">
        <f t="shared" si="1"/>
        <v>50</v>
      </c>
      <c r="Y17" s="79" t="s">
        <v>307</v>
      </c>
      <c r="Z17" s="77">
        <f t="shared" si="2"/>
        <v>50</v>
      </c>
      <c r="AA17" s="79" t="s">
        <v>40</v>
      </c>
      <c r="AB17" s="77">
        <f t="shared" si="3"/>
        <v>100</v>
      </c>
      <c r="AG17" s="88">
        <f>+Input_Sheet[[#This Row],[% Avance Real ]]*100</f>
        <v>47</v>
      </c>
    </row>
    <row r="18" spans="2:33" s="79" customFormat="1" hidden="1" x14ac:dyDescent="0.2">
      <c r="B18" s="88" t="str">
        <f>AG18&amp;COUNTIF($AG$3:AG18,AG18)</f>
        <v>851</v>
      </c>
      <c r="C18" s="78">
        <v>3285</v>
      </c>
      <c r="D18" s="79" t="s">
        <v>75</v>
      </c>
      <c r="E18" s="77" t="s">
        <v>252</v>
      </c>
      <c r="F18" s="79" t="s">
        <v>349</v>
      </c>
      <c r="G18" s="79" t="s">
        <v>111</v>
      </c>
      <c r="H18" s="79" t="s">
        <v>62</v>
      </c>
      <c r="I18" s="79" t="s">
        <v>62</v>
      </c>
      <c r="J18" s="79" t="s">
        <v>11</v>
      </c>
      <c r="K18" s="79" t="s">
        <v>14</v>
      </c>
      <c r="L18" s="79" t="s">
        <v>63</v>
      </c>
      <c r="M18" s="79" t="s">
        <v>12</v>
      </c>
      <c r="N18" s="79" t="s">
        <v>112</v>
      </c>
      <c r="O18" s="78">
        <v>15200</v>
      </c>
      <c r="P18" s="80">
        <v>43160</v>
      </c>
      <c r="Q18" s="80">
        <v>43617</v>
      </c>
      <c r="R18" s="78">
        <f>ROUND((Input_Sheet[[#This Row],[Fin Proyecto ]]-Input_Sheet[[#This Row],[Inicio Proyecto ]])/30,0)</f>
        <v>15</v>
      </c>
      <c r="S18" s="81">
        <v>1</v>
      </c>
      <c r="T18" s="81">
        <v>0.85</v>
      </c>
      <c r="U18" s="79" t="s">
        <v>304</v>
      </c>
      <c r="V18" s="77">
        <f t="shared" si="0"/>
        <v>100</v>
      </c>
      <c r="W18" s="79" t="s">
        <v>35</v>
      </c>
      <c r="X18" s="77">
        <f t="shared" si="1"/>
        <v>50</v>
      </c>
      <c r="Y18" s="79" t="s">
        <v>37</v>
      </c>
      <c r="Z18" s="77">
        <f t="shared" si="2"/>
        <v>100</v>
      </c>
      <c r="AA18" s="79" t="s">
        <v>40</v>
      </c>
      <c r="AB18" s="77">
        <f t="shared" si="3"/>
        <v>100</v>
      </c>
      <c r="AG18" s="88">
        <f>+Input_Sheet[[#This Row],[% Avance Real ]]*100</f>
        <v>85</v>
      </c>
    </row>
    <row r="19" spans="2:33" s="79" customFormat="1" hidden="1" x14ac:dyDescent="0.2">
      <c r="B19" s="88" t="str">
        <f>AG19&amp;COUNTIF($AG$3:AG19,AG19)</f>
        <v>1002</v>
      </c>
      <c r="C19" s="78">
        <v>3334</v>
      </c>
      <c r="D19" s="79" t="s">
        <v>104</v>
      </c>
      <c r="E19" s="77" t="s">
        <v>254</v>
      </c>
      <c r="F19" s="79" t="s">
        <v>334</v>
      </c>
      <c r="G19" s="79" t="s">
        <v>113</v>
      </c>
      <c r="H19" s="79" t="s">
        <v>62</v>
      </c>
      <c r="I19" s="79" t="s">
        <v>62</v>
      </c>
      <c r="J19" s="79" t="s">
        <v>11</v>
      </c>
      <c r="K19" s="79" t="s">
        <v>106</v>
      </c>
      <c r="L19" s="79" t="s">
        <v>63</v>
      </c>
      <c r="M19" s="79" t="s">
        <v>12</v>
      </c>
      <c r="N19" s="79" t="s">
        <v>114</v>
      </c>
      <c r="O19" s="78">
        <v>743</v>
      </c>
      <c r="P19" s="80">
        <v>43191</v>
      </c>
      <c r="Q19" s="80">
        <v>43434</v>
      </c>
      <c r="R19" s="78">
        <f>ROUND((Input_Sheet[[#This Row],[Fin Proyecto ]]-Input_Sheet[[#This Row],[Inicio Proyecto ]])/30,0)</f>
        <v>8</v>
      </c>
      <c r="S19" s="81">
        <v>1</v>
      </c>
      <c r="T19" s="81">
        <v>1</v>
      </c>
      <c r="U19" s="79" t="s">
        <v>32</v>
      </c>
      <c r="V19" s="77">
        <f t="shared" si="0"/>
        <v>0</v>
      </c>
      <c r="W19" s="79" t="s">
        <v>34</v>
      </c>
      <c r="X19" s="77">
        <f t="shared" si="1"/>
        <v>100</v>
      </c>
      <c r="Y19" s="79" t="s">
        <v>307</v>
      </c>
      <c r="Z19" s="77">
        <f t="shared" si="2"/>
        <v>50</v>
      </c>
      <c r="AA19" s="79" t="s">
        <v>40</v>
      </c>
      <c r="AB19" s="77">
        <f t="shared" si="3"/>
        <v>100</v>
      </c>
      <c r="AG19" s="88">
        <f>+Input_Sheet[[#This Row],[% Avance Real ]]*100</f>
        <v>100</v>
      </c>
    </row>
    <row r="20" spans="2:33" s="79" customFormat="1" hidden="1" x14ac:dyDescent="0.2">
      <c r="B20" s="88" t="str">
        <f>AG20&amp;COUNTIF($AG$3:AG20,AG20)</f>
        <v>992</v>
      </c>
      <c r="C20" s="78">
        <v>3450</v>
      </c>
      <c r="D20" s="79" t="s">
        <v>104</v>
      </c>
      <c r="E20" s="77" t="s">
        <v>254</v>
      </c>
      <c r="F20" s="79" t="s">
        <v>335</v>
      </c>
      <c r="G20" s="79" t="s">
        <v>115</v>
      </c>
      <c r="H20" s="79" t="s">
        <v>62</v>
      </c>
      <c r="I20" s="79" t="s">
        <v>62</v>
      </c>
      <c r="J20" s="79" t="s">
        <v>11</v>
      </c>
      <c r="K20" s="79" t="s">
        <v>106</v>
      </c>
      <c r="L20" s="79" t="s">
        <v>116</v>
      </c>
      <c r="M20" s="79" t="s">
        <v>12</v>
      </c>
      <c r="N20" s="79" t="s">
        <v>117</v>
      </c>
      <c r="O20" s="78">
        <v>1627</v>
      </c>
      <c r="P20" s="80">
        <v>43252</v>
      </c>
      <c r="Q20" s="80">
        <v>43434</v>
      </c>
      <c r="R20" s="78">
        <f>ROUND((Input_Sheet[[#This Row],[Fin Proyecto ]]-Input_Sheet[[#This Row],[Inicio Proyecto ]])/30,0)</f>
        <v>6</v>
      </c>
      <c r="S20" s="81">
        <v>1</v>
      </c>
      <c r="T20" s="81">
        <v>0.99</v>
      </c>
      <c r="U20" s="79" t="s">
        <v>304</v>
      </c>
      <c r="V20" s="77">
        <f t="shared" si="0"/>
        <v>100</v>
      </c>
      <c r="W20" s="79" t="s">
        <v>34</v>
      </c>
      <c r="X20" s="77">
        <f t="shared" si="1"/>
        <v>100</v>
      </c>
      <c r="Y20" s="79" t="s">
        <v>307</v>
      </c>
      <c r="Z20" s="77">
        <f t="shared" si="2"/>
        <v>50</v>
      </c>
      <c r="AA20" s="79" t="s">
        <v>40</v>
      </c>
      <c r="AB20" s="77">
        <f t="shared" si="3"/>
        <v>100</v>
      </c>
      <c r="AG20" s="88">
        <f>+Input_Sheet[[#This Row],[% Avance Real ]]*100</f>
        <v>99</v>
      </c>
    </row>
    <row r="21" spans="2:33" s="79" customFormat="1" hidden="1" x14ac:dyDescent="0.2">
      <c r="B21" s="88" t="str">
        <f>AG21&amp;COUNTIF($AG$3:AG21,AG21)</f>
        <v>983</v>
      </c>
      <c r="C21" s="78">
        <v>3453</v>
      </c>
      <c r="D21" s="79" t="s">
        <v>104</v>
      </c>
      <c r="E21" s="77" t="s">
        <v>254</v>
      </c>
      <c r="F21" s="79" t="s">
        <v>336</v>
      </c>
      <c r="G21" s="79" t="s">
        <v>118</v>
      </c>
      <c r="H21" s="79" t="s">
        <v>62</v>
      </c>
      <c r="I21" s="79" t="s">
        <v>62</v>
      </c>
      <c r="J21" s="79" t="s">
        <v>11</v>
      </c>
      <c r="K21" s="79" t="s">
        <v>106</v>
      </c>
      <c r="L21" s="79" t="s">
        <v>354</v>
      </c>
      <c r="M21" s="79" t="s">
        <v>12</v>
      </c>
      <c r="N21" s="79" t="s">
        <v>119</v>
      </c>
      <c r="O21" s="78">
        <v>5300</v>
      </c>
      <c r="P21" s="80">
        <v>43252</v>
      </c>
      <c r="Q21" s="80">
        <v>43434</v>
      </c>
      <c r="R21" s="78">
        <f>ROUND((Input_Sheet[[#This Row],[Fin Proyecto ]]-Input_Sheet[[#This Row],[Inicio Proyecto ]])/30,0)</f>
        <v>6</v>
      </c>
      <c r="S21" s="81">
        <v>1</v>
      </c>
      <c r="T21" s="81">
        <v>0.98</v>
      </c>
      <c r="U21" s="79" t="s">
        <v>304</v>
      </c>
      <c r="V21" s="77">
        <f t="shared" si="0"/>
        <v>100</v>
      </c>
      <c r="W21" s="79" t="s">
        <v>35</v>
      </c>
      <c r="X21" s="77">
        <f t="shared" si="1"/>
        <v>50</v>
      </c>
      <c r="Y21" s="79" t="s">
        <v>37</v>
      </c>
      <c r="Z21" s="77">
        <f t="shared" si="2"/>
        <v>100</v>
      </c>
      <c r="AA21" s="79" t="s">
        <v>40</v>
      </c>
      <c r="AB21" s="77">
        <f t="shared" si="3"/>
        <v>100</v>
      </c>
      <c r="AG21" s="88">
        <f>+Input_Sheet[[#This Row],[% Avance Real ]]*100</f>
        <v>98</v>
      </c>
    </row>
    <row r="22" spans="2:33" s="79" customFormat="1" hidden="1" x14ac:dyDescent="0.2">
      <c r="B22" s="88" t="str">
        <f>AG22&amp;COUNTIF($AG$3:AG22,AG22)</f>
        <v>371</v>
      </c>
      <c r="C22" s="78">
        <v>3454</v>
      </c>
      <c r="D22" s="79" t="s">
        <v>104</v>
      </c>
      <c r="E22" s="77" t="s">
        <v>254</v>
      </c>
      <c r="F22" s="79" t="s">
        <v>337</v>
      </c>
      <c r="G22" s="79" t="s">
        <v>120</v>
      </c>
      <c r="H22" s="79" t="s">
        <v>62</v>
      </c>
      <c r="I22" s="79" t="s">
        <v>62</v>
      </c>
      <c r="J22" s="79" t="s">
        <v>11</v>
      </c>
      <c r="K22" s="79" t="s">
        <v>106</v>
      </c>
      <c r="L22" s="79" t="s">
        <v>63</v>
      </c>
      <c r="M22" s="79" t="s">
        <v>12</v>
      </c>
      <c r="N22" s="79" t="s">
        <v>121</v>
      </c>
      <c r="O22" s="78">
        <v>4672</v>
      </c>
      <c r="P22" s="80">
        <v>43101</v>
      </c>
      <c r="Q22" s="80">
        <v>43753</v>
      </c>
      <c r="R22" s="78">
        <f>ROUND((Input_Sheet[[#This Row],[Fin Proyecto ]]-Input_Sheet[[#This Row],[Inicio Proyecto ]])/30,0)</f>
        <v>22</v>
      </c>
      <c r="S22" s="81">
        <v>0.39</v>
      </c>
      <c r="T22" s="81">
        <v>0.37</v>
      </c>
      <c r="U22" s="79" t="s">
        <v>304</v>
      </c>
      <c r="V22" s="77">
        <f t="shared" si="0"/>
        <v>100</v>
      </c>
      <c r="W22" s="79" t="s">
        <v>35</v>
      </c>
      <c r="X22" s="77">
        <f t="shared" si="1"/>
        <v>50</v>
      </c>
      <c r="Y22" s="79" t="s">
        <v>39</v>
      </c>
      <c r="Z22" s="77">
        <f t="shared" si="2"/>
        <v>25</v>
      </c>
      <c r="AA22" s="79" t="s">
        <v>41</v>
      </c>
      <c r="AB22" s="77">
        <f t="shared" si="3"/>
        <v>50</v>
      </c>
      <c r="AG22" s="88">
        <f>+Input_Sheet[[#This Row],[% Avance Real ]]*100</f>
        <v>37</v>
      </c>
    </row>
    <row r="23" spans="2:33" s="79" customFormat="1" hidden="1" x14ac:dyDescent="0.2">
      <c r="B23" s="88" t="str">
        <f>AG23&amp;COUNTIF($AG$3:AG23,AG23)</f>
        <v>03</v>
      </c>
      <c r="C23" s="78">
        <v>3495</v>
      </c>
      <c r="D23" s="79" t="s">
        <v>65</v>
      </c>
      <c r="E23" s="77" t="s">
        <v>250</v>
      </c>
      <c r="G23" s="79" t="s">
        <v>122</v>
      </c>
      <c r="H23" s="79" t="s">
        <v>62</v>
      </c>
      <c r="I23" s="79" t="s">
        <v>62</v>
      </c>
      <c r="J23" s="79" t="s">
        <v>11</v>
      </c>
      <c r="K23" s="79" t="s">
        <v>67</v>
      </c>
      <c r="L23" s="79" t="s">
        <v>63</v>
      </c>
      <c r="M23" s="79" t="s">
        <v>123</v>
      </c>
      <c r="N23" s="79" t="s">
        <v>65</v>
      </c>
      <c r="O23" s="78">
        <v>26000</v>
      </c>
      <c r="P23" s="80">
        <v>43256</v>
      </c>
      <c r="Q23" s="80">
        <v>43373</v>
      </c>
      <c r="R23" s="78">
        <f>ROUND((Input_Sheet[[#This Row],[Fin Proyecto ]]-Input_Sheet[[#This Row],[Inicio Proyecto ]])/30,0)</f>
        <v>4</v>
      </c>
      <c r="S23" s="81"/>
      <c r="T23" s="81"/>
      <c r="V23" s="77" t="e">
        <f t="shared" si="0"/>
        <v>#N/A</v>
      </c>
      <c r="X23" s="77" t="e">
        <f t="shared" si="1"/>
        <v>#N/A</v>
      </c>
      <c r="Z23" s="77" t="e">
        <f t="shared" si="2"/>
        <v>#N/A</v>
      </c>
      <c r="AB23" s="77" t="e">
        <f t="shared" si="3"/>
        <v>#N/A</v>
      </c>
      <c r="AG23" s="88">
        <f>+Input_Sheet[[#This Row],[% Avance Real ]]*100</f>
        <v>0</v>
      </c>
    </row>
    <row r="24" spans="2:33" s="79" customFormat="1" hidden="1" x14ac:dyDescent="0.2">
      <c r="B24" s="88" t="str">
        <f>AG24&amp;COUNTIF($AG$3:AG24,AG24)</f>
        <v>04</v>
      </c>
      <c r="C24" s="78">
        <v>3496</v>
      </c>
      <c r="D24" s="79" t="s">
        <v>65</v>
      </c>
      <c r="E24" s="77" t="s">
        <v>250</v>
      </c>
      <c r="G24" s="79" t="s">
        <v>124</v>
      </c>
      <c r="H24" s="79" t="s">
        <v>62</v>
      </c>
      <c r="I24" s="79" t="s">
        <v>62</v>
      </c>
      <c r="J24" s="79" t="s">
        <v>11</v>
      </c>
      <c r="K24" s="79" t="s">
        <v>67</v>
      </c>
      <c r="L24" s="79" t="s">
        <v>63</v>
      </c>
      <c r="M24" s="79" t="s">
        <v>123</v>
      </c>
      <c r="N24" s="79" t="s">
        <v>65</v>
      </c>
      <c r="O24" s="78">
        <v>10000</v>
      </c>
      <c r="P24" s="80">
        <v>43282</v>
      </c>
      <c r="Q24" s="80">
        <v>43373</v>
      </c>
      <c r="R24" s="78">
        <f>ROUND((Input_Sheet[[#This Row],[Fin Proyecto ]]-Input_Sheet[[#This Row],[Inicio Proyecto ]])/30,0)</f>
        <v>3</v>
      </c>
      <c r="S24" s="81"/>
      <c r="T24" s="81"/>
      <c r="V24" s="77" t="e">
        <f t="shared" si="0"/>
        <v>#N/A</v>
      </c>
      <c r="X24" s="77" t="e">
        <f t="shared" si="1"/>
        <v>#N/A</v>
      </c>
      <c r="Z24" s="77" t="e">
        <f t="shared" si="2"/>
        <v>#N/A</v>
      </c>
      <c r="AB24" s="77" t="e">
        <f t="shared" si="3"/>
        <v>#N/A</v>
      </c>
      <c r="AG24" s="88">
        <f>+Input_Sheet[[#This Row],[% Avance Real ]]*100</f>
        <v>0</v>
      </c>
    </row>
    <row r="25" spans="2:33" s="79" customFormat="1" hidden="1" x14ac:dyDescent="0.2">
      <c r="B25" s="88" t="str">
        <f>AG25&amp;COUNTIF($AG$3:AG25,AG25)</f>
        <v>05</v>
      </c>
      <c r="C25" s="78">
        <v>3497</v>
      </c>
      <c r="D25" s="79" t="s">
        <v>65</v>
      </c>
      <c r="E25" s="77" t="s">
        <v>250</v>
      </c>
      <c r="F25" s="79" t="s">
        <v>348</v>
      </c>
      <c r="G25" s="79" t="s">
        <v>125</v>
      </c>
      <c r="H25" s="79" t="s">
        <v>62</v>
      </c>
      <c r="I25" s="79" t="s">
        <v>62</v>
      </c>
      <c r="J25" s="79" t="s">
        <v>11</v>
      </c>
      <c r="K25" s="79" t="s">
        <v>67</v>
      </c>
      <c r="L25" s="79" t="s">
        <v>63</v>
      </c>
      <c r="M25" s="79" t="s">
        <v>123</v>
      </c>
      <c r="N25" s="79" t="s">
        <v>65</v>
      </c>
      <c r="O25" s="78">
        <v>9645</v>
      </c>
      <c r="P25" s="80">
        <v>43256</v>
      </c>
      <c r="Q25" s="80">
        <v>43281</v>
      </c>
      <c r="R25" s="78">
        <f>ROUND((Input_Sheet[[#This Row],[Fin Proyecto ]]-Input_Sheet[[#This Row],[Inicio Proyecto ]])/30,0)</f>
        <v>1</v>
      </c>
      <c r="S25" s="81"/>
      <c r="T25" s="81"/>
      <c r="V25" s="77" t="e">
        <f t="shared" si="0"/>
        <v>#N/A</v>
      </c>
      <c r="X25" s="77" t="e">
        <f t="shared" si="1"/>
        <v>#N/A</v>
      </c>
      <c r="Z25" s="77" t="e">
        <f t="shared" si="2"/>
        <v>#N/A</v>
      </c>
      <c r="AB25" s="77" t="e">
        <f t="shared" si="3"/>
        <v>#N/A</v>
      </c>
      <c r="AG25" s="88">
        <f>+Input_Sheet[[#This Row],[% Avance Real ]]*100</f>
        <v>0</v>
      </c>
    </row>
    <row r="26" spans="2:33" s="79" customFormat="1" x14ac:dyDescent="0.2">
      <c r="B26" s="88" t="e">
        <f>AG26&amp;COUNTIF($AG$3:AG26,AG26)</f>
        <v>#VALUE!</v>
      </c>
      <c r="C26" s="78">
        <v>3523</v>
      </c>
      <c r="D26" s="79" t="s">
        <v>60</v>
      </c>
      <c r="E26" s="77" t="s">
        <v>249</v>
      </c>
      <c r="F26" s="79" t="s">
        <v>355</v>
      </c>
      <c r="G26" s="79" t="s">
        <v>126</v>
      </c>
      <c r="H26" s="79" t="s">
        <v>62</v>
      </c>
      <c r="I26" s="79" t="s">
        <v>62</v>
      </c>
      <c r="J26" s="79" t="s">
        <v>11</v>
      </c>
      <c r="K26" s="79" t="s">
        <v>24</v>
      </c>
      <c r="L26" s="79" t="s">
        <v>82</v>
      </c>
      <c r="M26" s="79" t="s">
        <v>13</v>
      </c>
      <c r="N26" s="79" t="s">
        <v>127</v>
      </c>
      <c r="O26" s="78">
        <v>6630</v>
      </c>
      <c r="P26" s="80">
        <v>43252</v>
      </c>
      <c r="Q26" s="80">
        <v>44013</v>
      </c>
      <c r="R26" s="78">
        <f>ROUND((Input_Sheet[[#This Row],[Fin Proyecto ]]-Input_Sheet[[#This Row],[Inicio Proyecto ]])/30,0)</f>
        <v>25</v>
      </c>
      <c r="S26" s="81" t="s">
        <v>69</v>
      </c>
      <c r="T26" s="81" t="s">
        <v>69</v>
      </c>
      <c r="U26" s="79" t="s">
        <v>305</v>
      </c>
      <c r="V26" s="77">
        <f t="shared" si="0"/>
        <v>50</v>
      </c>
      <c r="W26" s="79" t="s">
        <v>34</v>
      </c>
      <c r="X26" s="77">
        <f t="shared" si="1"/>
        <v>100</v>
      </c>
      <c r="Y26" s="79" t="s">
        <v>307</v>
      </c>
      <c r="Z26" s="77">
        <f t="shared" si="2"/>
        <v>50</v>
      </c>
      <c r="AA26" s="79" t="s">
        <v>40</v>
      </c>
      <c r="AB26" s="77">
        <f t="shared" si="3"/>
        <v>100</v>
      </c>
      <c r="AG26" s="88" t="e">
        <f>+Input_Sheet[[#This Row],[% Avance Real ]]*100</f>
        <v>#VALUE!</v>
      </c>
    </row>
    <row r="27" spans="2:33" s="79" customFormat="1" hidden="1" x14ac:dyDescent="0.2">
      <c r="B27" s="88" t="str">
        <f>AG27&amp;COUNTIF($AG$3:AG27,AG27)</f>
        <v>28.82</v>
      </c>
      <c r="C27" s="78">
        <v>3524</v>
      </c>
      <c r="D27" s="79" t="s">
        <v>85</v>
      </c>
      <c r="E27" s="77" t="s">
        <v>253</v>
      </c>
      <c r="F27" s="79" t="s">
        <v>332</v>
      </c>
      <c r="G27" s="79" t="s">
        <v>128</v>
      </c>
      <c r="H27" s="79" t="s">
        <v>277</v>
      </c>
      <c r="I27" s="79" t="s">
        <v>87</v>
      </c>
      <c r="J27" s="79" t="s">
        <v>311</v>
      </c>
      <c r="K27" s="79" t="s">
        <v>353</v>
      </c>
      <c r="L27" s="79" t="s">
        <v>63</v>
      </c>
      <c r="M27" s="79" t="s">
        <v>12</v>
      </c>
      <c r="N27" s="79" t="s">
        <v>129</v>
      </c>
      <c r="O27" s="78">
        <v>1600</v>
      </c>
      <c r="P27" s="80">
        <v>43253</v>
      </c>
      <c r="Q27" s="80">
        <v>43435</v>
      </c>
      <c r="R27" s="78">
        <f>ROUND((Input_Sheet[[#This Row],[Fin Proyecto ]]-Input_Sheet[[#This Row],[Inicio Proyecto ]])/30,0)</f>
        <v>6</v>
      </c>
      <c r="S27" s="81">
        <v>0.377</v>
      </c>
      <c r="T27" s="81">
        <v>0.28799999999999998</v>
      </c>
      <c r="U27" s="79" t="s">
        <v>304</v>
      </c>
      <c r="V27" s="77">
        <f t="shared" si="0"/>
        <v>100</v>
      </c>
      <c r="W27" s="79" t="s">
        <v>34</v>
      </c>
      <c r="X27" s="77">
        <f t="shared" si="1"/>
        <v>100</v>
      </c>
      <c r="Y27" s="79" t="s">
        <v>307</v>
      </c>
      <c r="Z27" s="77">
        <f t="shared" si="2"/>
        <v>50</v>
      </c>
      <c r="AA27" s="79" t="s">
        <v>40</v>
      </c>
      <c r="AB27" s="77">
        <f t="shared" si="3"/>
        <v>100</v>
      </c>
      <c r="AG27" s="88">
        <f>+Input_Sheet[[#This Row],[% Avance Real ]]*100</f>
        <v>28.799999999999997</v>
      </c>
    </row>
    <row r="28" spans="2:33" s="79" customFormat="1" hidden="1" x14ac:dyDescent="0.2">
      <c r="B28" s="88" t="e">
        <f>AG28&amp;COUNTIF($AG$3:AG28,AG28)</f>
        <v>#VALUE!</v>
      </c>
      <c r="C28" s="78">
        <v>3533</v>
      </c>
      <c r="D28" s="79" t="s">
        <v>104</v>
      </c>
      <c r="E28" s="77" t="s">
        <v>254</v>
      </c>
      <c r="F28" s="79" t="s">
        <v>338</v>
      </c>
      <c r="G28" s="79" t="s">
        <v>130</v>
      </c>
      <c r="H28" s="79" t="s">
        <v>62</v>
      </c>
      <c r="I28" s="79" t="s">
        <v>62</v>
      </c>
      <c r="J28" s="79" t="s">
        <v>11</v>
      </c>
      <c r="K28" s="79" t="s">
        <v>106</v>
      </c>
      <c r="L28" s="79" t="s">
        <v>63</v>
      </c>
      <c r="M28" s="79" t="s">
        <v>12</v>
      </c>
      <c r="N28" s="79" t="s">
        <v>131</v>
      </c>
      <c r="O28" s="78">
        <v>1600</v>
      </c>
      <c r="P28" s="80">
        <v>43254</v>
      </c>
      <c r="Q28" s="80">
        <v>43954</v>
      </c>
      <c r="R28" s="78">
        <f>ROUND((Input_Sheet[[#This Row],[Fin Proyecto ]]-Input_Sheet[[#This Row],[Inicio Proyecto ]])/30,0)</f>
        <v>23</v>
      </c>
      <c r="S28" s="81" t="s">
        <v>132</v>
      </c>
      <c r="T28" s="81" t="s">
        <v>132</v>
      </c>
      <c r="U28" s="79" t="s">
        <v>304</v>
      </c>
      <c r="V28" s="77">
        <f t="shared" si="0"/>
        <v>100</v>
      </c>
      <c r="W28" s="79" t="s">
        <v>34</v>
      </c>
      <c r="X28" s="77">
        <f t="shared" si="1"/>
        <v>100</v>
      </c>
      <c r="Y28" s="79" t="s">
        <v>307</v>
      </c>
      <c r="Z28" s="77">
        <f t="shared" si="2"/>
        <v>50</v>
      </c>
      <c r="AA28" s="79" t="s">
        <v>40</v>
      </c>
      <c r="AB28" s="77">
        <f t="shared" si="3"/>
        <v>100</v>
      </c>
      <c r="AG28" s="88" t="e">
        <f>+Input_Sheet[[#This Row],[% Avance Real ]]*100</f>
        <v>#VALUE!</v>
      </c>
    </row>
    <row r="29" spans="2:33" s="79" customFormat="1" hidden="1" x14ac:dyDescent="0.2">
      <c r="B29" s="88" t="e">
        <f>AG29&amp;COUNTIF($AG$3:AG29,AG29)</f>
        <v>#VALUE!</v>
      </c>
      <c r="C29" s="78">
        <v>3575</v>
      </c>
      <c r="D29" s="79" t="s">
        <v>133</v>
      </c>
      <c r="E29" s="77" t="s">
        <v>255</v>
      </c>
      <c r="F29" s="79" t="s">
        <v>105</v>
      </c>
      <c r="G29" s="79" t="s">
        <v>134</v>
      </c>
      <c r="H29" s="79" t="s">
        <v>62</v>
      </c>
      <c r="I29" s="79" t="s">
        <v>62</v>
      </c>
      <c r="J29" s="79" t="s">
        <v>11</v>
      </c>
      <c r="K29" s="79" t="s">
        <v>26</v>
      </c>
      <c r="L29" s="79" t="s">
        <v>92</v>
      </c>
      <c r="M29" s="79" t="s">
        <v>14</v>
      </c>
      <c r="N29" s="79" t="s">
        <v>133</v>
      </c>
      <c r="O29" s="78">
        <v>100000</v>
      </c>
      <c r="P29" s="80">
        <v>43061</v>
      </c>
      <c r="Q29" s="80">
        <v>43395</v>
      </c>
      <c r="R29" s="78">
        <f>ROUND((Input_Sheet[[#This Row],[Fin Proyecto ]]-Input_Sheet[[#This Row],[Inicio Proyecto ]])/30,0)</f>
        <v>11</v>
      </c>
      <c r="S29" s="81" t="s">
        <v>135</v>
      </c>
      <c r="T29" s="81" t="s">
        <v>135</v>
      </c>
      <c r="U29" s="79" t="s">
        <v>304</v>
      </c>
      <c r="V29" s="77">
        <f t="shared" si="0"/>
        <v>100</v>
      </c>
      <c r="W29" s="79" t="s">
        <v>34</v>
      </c>
      <c r="X29" s="77">
        <f t="shared" si="1"/>
        <v>100</v>
      </c>
      <c r="Y29" s="79" t="s">
        <v>37</v>
      </c>
      <c r="Z29" s="77">
        <f t="shared" si="2"/>
        <v>100</v>
      </c>
      <c r="AA29" s="79" t="s">
        <v>40</v>
      </c>
      <c r="AB29" s="77">
        <f t="shared" si="3"/>
        <v>100</v>
      </c>
      <c r="AG29" s="88" t="e">
        <f>+Input_Sheet[[#This Row],[% Avance Real ]]*100</f>
        <v>#VALUE!</v>
      </c>
    </row>
    <row r="30" spans="2:33" s="79" customFormat="1" hidden="1" x14ac:dyDescent="0.2">
      <c r="B30" s="88" t="str">
        <f>AG30&amp;COUNTIF($AG$3:AG30,AG30)</f>
        <v>101</v>
      </c>
      <c r="C30" s="78">
        <v>3584</v>
      </c>
      <c r="D30" s="79" t="s">
        <v>89</v>
      </c>
      <c r="E30" s="77" t="s">
        <v>18</v>
      </c>
      <c r="G30" s="79" t="s">
        <v>136</v>
      </c>
      <c r="H30" s="79" t="s">
        <v>279</v>
      </c>
      <c r="I30" s="79" t="s">
        <v>91</v>
      </c>
      <c r="J30" s="79" t="s">
        <v>3</v>
      </c>
      <c r="K30" s="79" t="s">
        <v>353</v>
      </c>
      <c r="L30" s="79" t="s">
        <v>63</v>
      </c>
      <c r="M30" s="79" t="s">
        <v>12</v>
      </c>
      <c r="N30" s="79" t="s">
        <v>137</v>
      </c>
      <c r="O30" s="78">
        <v>12000</v>
      </c>
      <c r="P30" s="80">
        <v>43250</v>
      </c>
      <c r="Q30" s="80">
        <v>43918</v>
      </c>
      <c r="R30" s="78">
        <f>ROUND((Input_Sheet[[#This Row],[Fin Proyecto ]]-Input_Sheet[[#This Row],[Inicio Proyecto ]])/30,0)</f>
        <v>22</v>
      </c>
      <c r="S30" s="81">
        <v>0.25</v>
      </c>
      <c r="T30" s="81">
        <v>0.1</v>
      </c>
      <c r="U30" s="79" t="s">
        <v>304</v>
      </c>
      <c r="V30" s="77">
        <f t="shared" si="0"/>
        <v>100</v>
      </c>
      <c r="W30" s="79" t="s">
        <v>35</v>
      </c>
      <c r="X30" s="77">
        <f t="shared" si="1"/>
        <v>50</v>
      </c>
      <c r="Y30" s="79" t="s">
        <v>37</v>
      </c>
      <c r="Z30" s="77">
        <f t="shared" si="2"/>
        <v>100</v>
      </c>
      <c r="AA30" s="79" t="s">
        <v>41</v>
      </c>
      <c r="AB30" s="77">
        <f t="shared" si="3"/>
        <v>50</v>
      </c>
      <c r="AG30" s="88">
        <f>+Input_Sheet[[#This Row],[% Avance Real ]]*100</f>
        <v>10</v>
      </c>
    </row>
    <row r="31" spans="2:33" s="79" customFormat="1" hidden="1" x14ac:dyDescent="0.2">
      <c r="B31" s="88" t="str">
        <f>AG31&amp;COUNTIF($AG$3:AG31,AG31)</f>
        <v>993</v>
      </c>
      <c r="C31" s="78">
        <v>3587</v>
      </c>
      <c r="D31" s="79" t="s">
        <v>85</v>
      </c>
      <c r="E31" s="77" t="s">
        <v>253</v>
      </c>
      <c r="G31" s="79" t="s">
        <v>138</v>
      </c>
      <c r="H31" s="79" t="s">
        <v>139</v>
      </c>
      <c r="I31" s="79" t="s">
        <v>140</v>
      </c>
      <c r="J31" s="79" t="s">
        <v>311</v>
      </c>
      <c r="L31" s="79" t="s">
        <v>63</v>
      </c>
      <c r="M31" s="79" t="s">
        <v>12</v>
      </c>
      <c r="N31" s="79" t="s">
        <v>141</v>
      </c>
      <c r="O31" s="78">
        <v>10000</v>
      </c>
      <c r="P31" s="80">
        <v>43325</v>
      </c>
      <c r="Q31" s="80">
        <v>43480</v>
      </c>
      <c r="R31" s="78">
        <f>ROUND((Input_Sheet[[#This Row],[Fin Proyecto ]]-Input_Sheet[[#This Row],[Inicio Proyecto ]])/30,0)</f>
        <v>5</v>
      </c>
      <c r="S31" s="81">
        <v>1</v>
      </c>
      <c r="T31" s="81">
        <v>0.99</v>
      </c>
      <c r="U31" s="79" t="s">
        <v>304</v>
      </c>
      <c r="V31" s="77">
        <f t="shared" si="0"/>
        <v>100</v>
      </c>
      <c r="W31" s="79" t="s">
        <v>34</v>
      </c>
      <c r="X31" s="77">
        <f t="shared" si="1"/>
        <v>100</v>
      </c>
      <c r="Y31" s="79" t="s">
        <v>38</v>
      </c>
      <c r="Z31" s="77">
        <f t="shared" si="2"/>
        <v>50</v>
      </c>
      <c r="AA31" s="79" t="s">
        <v>40</v>
      </c>
      <c r="AB31" s="77">
        <f t="shared" si="3"/>
        <v>100</v>
      </c>
      <c r="AG31" s="88">
        <f>+Input_Sheet[[#This Row],[% Avance Real ]]*100</f>
        <v>99</v>
      </c>
    </row>
    <row r="32" spans="2:33" s="79" customFormat="1" hidden="1" x14ac:dyDescent="0.2">
      <c r="B32" s="88" t="str">
        <f>AG32&amp;COUNTIF($AG$3:AG32,AG32)</f>
        <v>1003</v>
      </c>
      <c r="C32" s="78">
        <v>3588</v>
      </c>
      <c r="D32" s="79" t="s">
        <v>104</v>
      </c>
      <c r="E32" s="77" t="s">
        <v>254</v>
      </c>
      <c r="F32" s="79" t="s">
        <v>339</v>
      </c>
      <c r="G32" s="79" t="s">
        <v>142</v>
      </c>
      <c r="H32" s="79" t="s">
        <v>62</v>
      </c>
      <c r="I32" s="79" t="s">
        <v>62</v>
      </c>
      <c r="J32" s="79" t="s">
        <v>11</v>
      </c>
      <c r="K32" s="79" t="s">
        <v>106</v>
      </c>
      <c r="L32" s="79" t="s">
        <v>63</v>
      </c>
      <c r="M32" s="79" t="s">
        <v>12</v>
      </c>
      <c r="N32" s="79" t="s">
        <v>143</v>
      </c>
      <c r="O32" s="78">
        <v>950</v>
      </c>
      <c r="P32" s="80">
        <v>43296</v>
      </c>
      <c r="Q32" s="80">
        <v>43466</v>
      </c>
      <c r="R32" s="78">
        <f>ROUND((Input_Sheet[[#This Row],[Fin Proyecto ]]-Input_Sheet[[#This Row],[Inicio Proyecto ]])/30,0)</f>
        <v>6</v>
      </c>
      <c r="S32" s="81">
        <v>1</v>
      </c>
      <c r="T32" s="81">
        <v>1</v>
      </c>
      <c r="U32" s="79" t="s">
        <v>304</v>
      </c>
      <c r="V32" s="77">
        <f t="shared" si="0"/>
        <v>100</v>
      </c>
      <c r="W32" s="79" t="s">
        <v>34</v>
      </c>
      <c r="X32" s="77">
        <f t="shared" si="1"/>
        <v>100</v>
      </c>
      <c r="Y32" s="79" t="s">
        <v>37</v>
      </c>
      <c r="Z32" s="77">
        <f t="shared" si="2"/>
        <v>100</v>
      </c>
      <c r="AA32" s="79" t="s">
        <v>40</v>
      </c>
      <c r="AB32" s="77">
        <f t="shared" si="3"/>
        <v>100</v>
      </c>
      <c r="AG32" s="88">
        <f>+Input_Sheet[[#This Row],[% Avance Real ]]*100</f>
        <v>100</v>
      </c>
    </row>
    <row r="33" spans="2:33" s="79" customFormat="1" hidden="1" x14ac:dyDescent="0.2">
      <c r="B33" s="88" t="str">
        <f>AG33&amp;COUNTIF($AG$3:AG33,AG33)</f>
        <v>1004</v>
      </c>
      <c r="C33" s="78">
        <v>3590</v>
      </c>
      <c r="D33" s="79" t="s">
        <v>75</v>
      </c>
      <c r="E33" s="77" t="s">
        <v>252</v>
      </c>
      <c r="F33" s="79" t="s">
        <v>349</v>
      </c>
      <c r="G33" s="79" t="s">
        <v>144</v>
      </c>
      <c r="H33" s="79" t="s">
        <v>62</v>
      </c>
      <c r="I33" s="79" t="s">
        <v>62</v>
      </c>
      <c r="J33" s="79" t="s">
        <v>11</v>
      </c>
      <c r="K33" s="79" t="s">
        <v>14</v>
      </c>
      <c r="L33" s="79" t="s">
        <v>68</v>
      </c>
      <c r="M33" s="79" t="s">
        <v>79</v>
      </c>
      <c r="N33" s="79" t="s">
        <v>319</v>
      </c>
      <c r="O33" s="78">
        <v>64000</v>
      </c>
      <c r="P33" s="80">
        <v>43313</v>
      </c>
      <c r="Q33" s="80">
        <v>43435</v>
      </c>
      <c r="R33" s="78">
        <f>ROUND((Input_Sheet[[#This Row],[Fin Proyecto ]]-Input_Sheet[[#This Row],[Inicio Proyecto ]])/30,0)</f>
        <v>4</v>
      </c>
      <c r="S33" s="81">
        <v>1</v>
      </c>
      <c r="T33" s="81">
        <v>1</v>
      </c>
      <c r="U33" s="79" t="s">
        <v>304</v>
      </c>
      <c r="V33" s="77">
        <f t="shared" si="0"/>
        <v>100</v>
      </c>
      <c r="W33" s="79" t="s">
        <v>34</v>
      </c>
      <c r="X33" s="77">
        <f t="shared" si="1"/>
        <v>100</v>
      </c>
      <c r="Y33" s="79" t="s">
        <v>307</v>
      </c>
      <c r="Z33" s="77">
        <f t="shared" si="2"/>
        <v>50</v>
      </c>
      <c r="AA33" s="79" t="s">
        <v>40</v>
      </c>
      <c r="AB33" s="77">
        <f t="shared" si="3"/>
        <v>100</v>
      </c>
      <c r="AG33" s="88">
        <f>+Input_Sheet[[#This Row],[% Avance Real ]]*100</f>
        <v>100</v>
      </c>
    </row>
    <row r="34" spans="2:33" s="79" customFormat="1" hidden="1" x14ac:dyDescent="0.2">
      <c r="B34" s="88" t="str">
        <f>AG34&amp;COUNTIF($AG$3:AG34,AG34)</f>
        <v>802</v>
      </c>
      <c r="C34" s="78">
        <v>3591</v>
      </c>
      <c r="D34" s="79" t="s">
        <v>104</v>
      </c>
      <c r="E34" s="77" t="s">
        <v>254</v>
      </c>
      <c r="F34" s="79" t="s">
        <v>105</v>
      </c>
      <c r="G34" s="79" t="s">
        <v>145</v>
      </c>
      <c r="H34" s="79" t="s">
        <v>62</v>
      </c>
      <c r="I34" s="79" t="s">
        <v>62</v>
      </c>
      <c r="J34" s="79" t="s">
        <v>11</v>
      </c>
      <c r="K34" s="79" t="s">
        <v>106</v>
      </c>
      <c r="L34" s="79" t="s">
        <v>63</v>
      </c>
      <c r="M34" s="79" t="s">
        <v>146</v>
      </c>
      <c r="N34" s="79" t="s">
        <v>107</v>
      </c>
      <c r="O34" s="78">
        <v>18000</v>
      </c>
      <c r="P34" s="80">
        <v>43358</v>
      </c>
      <c r="Q34" s="80">
        <v>43556</v>
      </c>
      <c r="R34" s="78">
        <f>ROUND((Input_Sheet[[#This Row],[Fin Proyecto ]]-Input_Sheet[[#This Row],[Inicio Proyecto ]])/30,0)</f>
        <v>7</v>
      </c>
      <c r="S34" s="81">
        <v>0.95</v>
      </c>
      <c r="T34" s="81">
        <v>0.8</v>
      </c>
      <c r="U34" s="79" t="s">
        <v>304</v>
      </c>
      <c r="V34" s="77">
        <f t="shared" si="0"/>
        <v>100</v>
      </c>
      <c r="W34" s="79" t="s">
        <v>35</v>
      </c>
      <c r="X34" s="77">
        <f t="shared" si="1"/>
        <v>50</v>
      </c>
      <c r="Y34" s="79" t="s">
        <v>307</v>
      </c>
      <c r="Z34" s="77">
        <f t="shared" si="2"/>
        <v>50</v>
      </c>
      <c r="AA34" s="79" t="s">
        <v>41</v>
      </c>
      <c r="AB34" s="77">
        <f t="shared" si="3"/>
        <v>50</v>
      </c>
      <c r="AG34" s="88">
        <f>+Input_Sheet[[#This Row],[% Avance Real ]]*100</f>
        <v>80</v>
      </c>
    </row>
    <row r="35" spans="2:33" s="79" customFormat="1" x14ac:dyDescent="0.2">
      <c r="B35" s="88" t="str">
        <f>AG35&amp;COUNTIF($AG$3:AG35,AG35)</f>
        <v>861</v>
      </c>
      <c r="C35" s="78">
        <v>3592</v>
      </c>
      <c r="D35" s="79" t="s">
        <v>60</v>
      </c>
      <c r="E35" s="77" t="s">
        <v>249</v>
      </c>
      <c r="F35" s="79" t="s">
        <v>350</v>
      </c>
      <c r="G35" s="79" t="s">
        <v>147</v>
      </c>
      <c r="H35" s="79" t="s">
        <v>94</v>
      </c>
      <c r="I35" s="79" t="s">
        <v>290</v>
      </c>
      <c r="J35" s="79" t="s">
        <v>11</v>
      </c>
      <c r="K35" s="79" t="s">
        <v>24</v>
      </c>
      <c r="L35" s="79" t="s">
        <v>92</v>
      </c>
      <c r="M35" s="79" t="s">
        <v>13</v>
      </c>
      <c r="N35" s="79" t="s">
        <v>357</v>
      </c>
      <c r="O35" s="78">
        <v>3938.95</v>
      </c>
      <c r="P35" s="80">
        <v>43360</v>
      </c>
      <c r="Q35" s="80">
        <v>43622</v>
      </c>
      <c r="R35" s="78">
        <f>ROUND((Input_Sheet[[#This Row],[Fin Proyecto ]]-Input_Sheet[[#This Row],[Inicio Proyecto ]])/30,0)</f>
        <v>9</v>
      </c>
      <c r="S35" s="81">
        <v>0.91</v>
      </c>
      <c r="T35" s="81">
        <v>0.86</v>
      </c>
      <c r="U35" s="79" t="s">
        <v>305</v>
      </c>
      <c r="V35" s="77">
        <f t="shared" si="0"/>
        <v>50</v>
      </c>
      <c r="W35" s="79" t="s">
        <v>35</v>
      </c>
      <c r="X35" s="77">
        <f t="shared" si="1"/>
        <v>50</v>
      </c>
      <c r="Y35" s="79" t="s">
        <v>307</v>
      </c>
      <c r="Z35" s="77">
        <f t="shared" si="2"/>
        <v>50</v>
      </c>
      <c r="AA35" s="79" t="s">
        <v>41</v>
      </c>
      <c r="AB35" s="77">
        <f t="shared" si="3"/>
        <v>50</v>
      </c>
      <c r="AG35" s="88">
        <f>+Input_Sheet[[#This Row],[% Avance Real ]]*100</f>
        <v>86</v>
      </c>
    </row>
    <row r="36" spans="2:33" s="79" customFormat="1" hidden="1" x14ac:dyDescent="0.2">
      <c r="B36" s="88" t="str">
        <f>AG36&amp;COUNTIF($AG$3:AG36,AG36)</f>
        <v>994</v>
      </c>
      <c r="C36" s="78">
        <v>3598</v>
      </c>
      <c r="D36" s="79" t="s">
        <v>70</v>
      </c>
      <c r="E36" s="77" t="s">
        <v>251</v>
      </c>
      <c r="G36" s="79" t="s">
        <v>149</v>
      </c>
      <c r="H36" s="79" t="s">
        <v>72</v>
      </c>
      <c r="I36" s="79" t="s">
        <v>73</v>
      </c>
      <c r="J36" s="79" t="s">
        <v>2</v>
      </c>
      <c r="L36" s="79" t="s">
        <v>82</v>
      </c>
      <c r="M36" s="79" t="s">
        <v>12</v>
      </c>
      <c r="N36" s="79" t="s">
        <v>150</v>
      </c>
      <c r="O36" s="78">
        <v>1500</v>
      </c>
      <c r="P36" s="80">
        <v>43282</v>
      </c>
      <c r="Q36" s="80">
        <v>43497</v>
      </c>
      <c r="R36" s="78">
        <f>ROUND((Input_Sheet[[#This Row],[Fin Proyecto ]]-Input_Sheet[[#This Row],[Inicio Proyecto ]])/30,0)</f>
        <v>7</v>
      </c>
      <c r="S36" s="81">
        <v>1</v>
      </c>
      <c r="T36" s="81">
        <v>0.99</v>
      </c>
      <c r="U36" s="79" t="s">
        <v>304</v>
      </c>
      <c r="V36" s="77">
        <f t="shared" ref="V36:V67" si="4">+IF(U36=(VLOOKUP(U36,S_General,1,0)),(VLOOKUP(U36,S_General,5,0)),"")</f>
        <v>100</v>
      </c>
      <c r="W36" s="79" t="s">
        <v>34</v>
      </c>
      <c r="X36" s="77">
        <f t="shared" ref="X36:X67" si="5">+IF(W36=(VLOOKUP(W36,S_Tiempo,1,0)),(VLOOKUP(W36,S_Tiempo,5,0)),"")</f>
        <v>100</v>
      </c>
      <c r="Y36" s="79" t="s">
        <v>39</v>
      </c>
      <c r="Z36" s="77">
        <f t="shared" ref="Z36:Z67" si="6">+IF(Y36=(VLOOKUP(Y36,S_Costo,1,0)),(VLOOKUP(Y36,S_Costo,5,0)),"")</f>
        <v>25</v>
      </c>
      <c r="AA36" s="79" t="s">
        <v>40</v>
      </c>
      <c r="AB36" s="77">
        <f t="shared" ref="AB36:AB67" si="7">+IF(AA36=(VLOOKUP(AA36,S_Riesgo,1,0)),(VLOOKUP(AA36,S_Riesgo,5,0)),"")</f>
        <v>100</v>
      </c>
      <c r="AG36" s="88">
        <f>+Input_Sheet[[#This Row],[% Avance Real ]]*100</f>
        <v>99</v>
      </c>
    </row>
    <row r="37" spans="2:33" s="79" customFormat="1" hidden="1" x14ac:dyDescent="0.2">
      <c r="B37" s="88" t="str">
        <f>AG37&amp;COUNTIF($AG$3:AG37,AG37)</f>
        <v>121</v>
      </c>
      <c r="C37" s="78">
        <v>3620</v>
      </c>
      <c r="D37" s="79" t="s">
        <v>89</v>
      </c>
      <c r="E37" s="77" t="s">
        <v>18</v>
      </c>
      <c r="G37" s="79" t="s">
        <v>151</v>
      </c>
      <c r="H37" s="79" t="s">
        <v>279</v>
      </c>
      <c r="I37" s="79" t="s">
        <v>91</v>
      </c>
      <c r="J37" s="79" t="s">
        <v>3</v>
      </c>
      <c r="O37" s="78">
        <v>1</v>
      </c>
      <c r="P37" s="80"/>
      <c r="Q37" s="80"/>
      <c r="R37" s="78">
        <f>ROUND((Input_Sheet[[#This Row],[Fin Proyecto ]]-Input_Sheet[[#This Row],[Inicio Proyecto ]])/30,0)</f>
        <v>0</v>
      </c>
      <c r="S37" s="81">
        <v>0.24</v>
      </c>
      <c r="T37" s="81">
        <v>0.12</v>
      </c>
      <c r="U37" s="79" t="s">
        <v>305</v>
      </c>
      <c r="V37" s="77">
        <f t="shared" si="4"/>
        <v>50</v>
      </c>
      <c r="W37" s="79" t="s">
        <v>35</v>
      </c>
      <c r="X37" s="77">
        <f t="shared" si="5"/>
        <v>50</v>
      </c>
      <c r="Y37" s="79" t="s">
        <v>37</v>
      </c>
      <c r="Z37" s="77">
        <f t="shared" si="6"/>
        <v>100</v>
      </c>
      <c r="AA37" s="79" t="s">
        <v>40</v>
      </c>
      <c r="AB37" s="77">
        <f t="shared" si="7"/>
        <v>100</v>
      </c>
      <c r="AG37" s="88">
        <f>+Input_Sheet[[#This Row],[% Avance Real ]]*100</f>
        <v>12</v>
      </c>
    </row>
    <row r="38" spans="2:33" s="79" customFormat="1" hidden="1" x14ac:dyDescent="0.2">
      <c r="B38" s="88" t="str">
        <f>AG38&amp;COUNTIF($AG$3:AG38,AG38)</f>
        <v>06</v>
      </c>
      <c r="C38" s="78">
        <v>3630</v>
      </c>
      <c r="D38" s="79" t="s">
        <v>152</v>
      </c>
      <c r="E38" s="77" t="s">
        <v>256</v>
      </c>
      <c r="F38" s="79" t="s">
        <v>105</v>
      </c>
      <c r="G38" s="79" t="s">
        <v>153</v>
      </c>
      <c r="H38" s="79" t="s">
        <v>62</v>
      </c>
      <c r="I38" s="79" t="s">
        <v>62</v>
      </c>
      <c r="J38" s="79" t="s">
        <v>11</v>
      </c>
      <c r="K38" s="79" t="s">
        <v>154</v>
      </c>
      <c r="L38" s="79" t="s">
        <v>68</v>
      </c>
      <c r="M38" s="79" t="s">
        <v>155</v>
      </c>
      <c r="N38" s="79" t="s">
        <v>152</v>
      </c>
      <c r="O38" s="78" t="s">
        <v>69</v>
      </c>
      <c r="P38" s="80">
        <v>43344</v>
      </c>
      <c r="Q38" s="80">
        <v>43524</v>
      </c>
      <c r="R38" s="78">
        <f>ROUND((Input_Sheet[[#This Row],[Fin Proyecto ]]-Input_Sheet[[#This Row],[Inicio Proyecto ]])/30,0)</f>
        <v>6</v>
      </c>
      <c r="S38" s="81"/>
      <c r="T38" s="81"/>
      <c r="V38" s="77" t="e">
        <f t="shared" si="4"/>
        <v>#N/A</v>
      </c>
      <c r="X38" s="77" t="e">
        <f t="shared" si="5"/>
        <v>#N/A</v>
      </c>
      <c r="Z38" s="77" t="e">
        <f t="shared" si="6"/>
        <v>#N/A</v>
      </c>
      <c r="AB38" s="77" t="e">
        <f t="shared" si="7"/>
        <v>#N/A</v>
      </c>
      <c r="AG38" s="88">
        <f>+Input_Sheet[[#This Row],[% Avance Real ]]*100</f>
        <v>0</v>
      </c>
    </row>
    <row r="39" spans="2:33" s="79" customFormat="1" hidden="1" x14ac:dyDescent="0.2">
      <c r="B39" s="88" t="str">
        <f>AG39&amp;COUNTIF($AG$3:AG39,AG39)</f>
        <v>451</v>
      </c>
      <c r="C39" s="78">
        <v>3658</v>
      </c>
      <c r="D39" s="79" t="s">
        <v>85</v>
      </c>
      <c r="E39" s="77" t="s">
        <v>253</v>
      </c>
      <c r="F39" s="79" t="s">
        <v>351</v>
      </c>
      <c r="G39" s="79" t="s">
        <v>156</v>
      </c>
      <c r="H39" s="79" t="s">
        <v>277</v>
      </c>
      <c r="I39" s="79" t="s">
        <v>87</v>
      </c>
      <c r="J39" s="79" t="s">
        <v>311</v>
      </c>
      <c r="K39" s="79" t="s">
        <v>27</v>
      </c>
      <c r="L39" s="79" t="s">
        <v>63</v>
      </c>
      <c r="M39" s="79" t="s">
        <v>12</v>
      </c>
      <c r="N39" s="79" t="s">
        <v>157</v>
      </c>
      <c r="O39" s="78">
        <v>5709</v>
      </c>
      <c r="P39" s="80">
        <v>43341</v>
      </c>
      <c r="Q39" s="80">
        <v>43738</v>
      </c>
      <c r="R39" s="78">
        <f>ROUND((Input_Sheet[[#This Row],[Fin Proyecto ]]-Input_Sheet[[#This Row],[Inicio Proyecto ]])/30,0)</f>
        <v>13</v>
      </c>
      <c r="S39" s="81">
        <v>0.55000000000000004</v>
      </c>
      <c r="T39" s="81">
        <v>0.45</v>
      </c>
      <c r="U39" s="79" t="s">
        <v>304</v>
      </c>
      <c r="V39" s="77">
        <f t="shared" si="4"/>
        <v>100</v>
      </c>
      <c r="W39" s="79" t="s">
        <v>34</v>
      </c>
      <c r="X39" s="77">
        <f t="shared" si="5"/>
        <v>100</v>
      </c>
      <c r="Y39" s="79" t="s">
        <v>307</v>
      </c>
      <c r="Z39" s="77">
        <f t="shared" si="6"/>
        <v>50</v>
      </c>
      <c r="AA39" s="79" t="s">
        <v>40</v>
      </c>
      <c r="AB39" s="77">
        <f t="shared" si="7"/>
        <v>100</v>
      </c>
      <c r="AG39" s="88">
        <f>+Input_Sheet[[#This Row],[% Avance Real ]]*100</f>
        <v>45</v>
      </c>
    </row>
    <row r="40" spans="2:33" s="79" customFormat="1" hidden="1" x14ac:dyDescent="0.2">
      <c r="B40" s="88" t="str">
        <f>AG40&amp;COUNTIF($AG$3:AG40,AG40)</f>
        <v>51</v>
      </c>
      <c r="C40" s="78">
        <v>3674</v>
      </c>
      <c r="D40" s="79" t="s">
        <v>104</v>
      </c>
      <c r="E40" s="77" t="s">
        <v>254</v>
      </c>
      <c r="G40" s="79" t="s">
        <v>158</v>
      </c>
      <c r="H40" s="79" t="s">
        <v>62</v>
      </c>
      <c r="I40" s="79" t="s">
        <v>62</v>
      </c>
      <c r="J40" s="79" t="s">
        <v>11</v>
      </c>
      <c r="K40" s="79" t="s">
        <v>27</v>
      </c>
      <c r="O40" s="78">
        <v>1200</v>
      </c>
      <c r="P40" s="80"/>
      <c r="Q40" s="80"/>
      <c r="R40" s="78">
        <f>ROUND((Input_Sheet[[#This Row],[Fin Proyecto ]]-Input_Sheet[[#This Row],[Inicio Proyecto ]])/30,0)</f>
        <v>0</v>
      </c>
      <c r="S40" s="81">
        <v>0.85</v>
      </c>
      <c r="T40" s="81">
        <v>0.05</v>
      </c>
      <c r="U40" s="79" t="s">
        <v>305</v>
      </c>
      <c r="V40" s="77">
        <f t="shared" si="4"/>
        <v>50</v>
      </c>
      <c r="W40" s="79" t="s">
        <v>35</v>
      </c>
      <c r="X40" s="77">
        <f t="shared" si="5"/>
        <v>50</v>
      </c>
      <c r="Y40" s="79" t="s">
        <v>307</v>
      </c>
      <c r="Z40" s="77">
        <f t="shared" si="6"/>
        <v>50</v>
      </c>
      <c r="AA40" s="79" t="s">
        <v>40</v>
      </c>
      <c r="AB40" s="77">
        <f t="shared" si="7"/>
        <v>100</v>
      </c>
      <c r="AG40" s="88">
        <f>+Input_Sheet[[#This Row],[% Avance Real ]]*100</f>
        <v>5</v>
      </c>
    </row>
    <row r="41" spans="2:33" s="79" customFormat="1" hidden="1" x14ac:dyDescent="0.2">
      <c r="B41" s="88" t="str">
        <f>AG41&amp;COUNTIF($AG$3:AG41,AG41)</f>
        <v>984</v>
      </c>
      <c r="C41" s="78">
        <v>3675</v>
      </c>
      <c r="D41" s="79" t="s">
        <v>104</v>
      </c>
      <c r="E41" s="77" t="s">
        <v>254</v>
      </c>
      <c r="G41" s="79" t="s">
        <v>159</v>
      </c>
      <c r="H41" s="79" t="s">
        <v>62</v>
      </c>
      <c r="I41" s="79" t="s">
        <v>62</v>
      </c>
      <c r="J41" s="79" t="s">
        <v>11</v>
      </c>
      <c r="K41" s="79" t="s">
        <v>106</v>
      </c>
      <c r="L41" s="79" t="s">
        <v>116</v>
      </c>
      <c r="M41" s="79" t="s">
        <v>12</v>
      </c>
      <c r="N41" s="79" t="s">
        <v>160</v>
      </c>
      <c r="O41" s="78">
        <v>340</v>
      </c>
      <c r="P41" s="80">
        <v>43344</v>
      </c>
      <c r="Q41" s="80">
        <v>43464</v>
      </c>
      <c r="R41" s="78">
        <f>ROUND((Input_Sheet[[#This Row],[Fin Proyecto ]]-Input_Sheet[[#This Row],[Inicio Proyecto ]])/30,0)</f>
        <v>4</v>
      </c>
      <c r="S41" s="81">
        <v>1</v>
      </c>
      <c r="T41" s="81">
        <v>0.98</v>
      </c>
      <c r="U41" s="79" t="s">
        <v>304</v>
      </c>
      <c r="V41" s="77">
        <f t="shared" si="4"/>
        <v>100</v>
      </c>
      <c r="W41" s="79" t="s">
        <v>34</v>
      </c>
      <c r="X41" s="77">
        <f t="shared" si="5"/>
        <v>100</v>
      </c>
      <c r="Y41" s="79" t="s">
        <v>307</v>
      </c>
      <c r="Z41" s="77">
        <f t="shared" si="6"/>
        <v>50</v>
      </c>
      <c r="AA41" s="79" t="s">
        <v>40</v>
      </c>
      <c r="AB41" s="77">
        <f t="shared" si="7"/>
        <v>100</v>
      </c>
      <c r="AG41" s="88">
        <f>+Input_Sheet[[#This Row],[% Avance Real ]]*100</f>
        <v>98</v>
      </c>
    </row>
    <row r="42" spans="2:33" s="79" customFormat="1" hidden="1" x14ac:dyDescent="0.2">
      <c r="B42" s="88" t="e">
        <f>AG42&amp;COUNTIF($AG$3:AG42,AG42)</f>
        <v>#VALUE!</v>
      </c>
      <c r="C42" s="78">
        <v>3678</v>
      </c>
      <c r="D42" s="79" t="s">
        <v>133</v>
      </c>
      <c r="E42" s="77" t="s">
        <v>255</v>
      </c>
      <c r="F42" s="79" t="s">
        <v>352</v>
      </c>
      <c r="G42" s="79" t="s">
        <v>161</v>
      </c>
      <c r="H42" s="79" t="s">
        <v>277</v>
      </c>
      <c r="I42" s="79" t="s">
        <v>87</v>
      </c>
      <c r="J42" s="79" t="s">
        <v>11</v>
      </c>
      <c r="K42" s="79" t="s">
        <v>26</v>
      </c>
      <c r="L42" s="79" t="s">
        <v>63</v>
      </c>
      <c r="M42" s="79" t="s">
        <v>14</v>
      </c>
      <c r="N42" s="79" t="s">
        <v>157</v>
      </c>
      <c r="O42" s="78">
        <v>2250</v>
      </c>
      <c r="P42" s="80">
        <v>43344</v>
      </c>
      <c r="Q42" s="80">
        <v>43524</v>
      </c>
      <c r="R42" s="78">
        <f>ROUND((Input_Sheet[[#This Row],[Fin Proyecto ]]-Input_Sheet[[#This Row],[Inicio Proyecto ]])/30,0)</f>
        <v>6</v>
      </c>
      <c r="S42" s="81" t="s">
        <v>135</v>
      </c>
      <c r="T42" s="81" t="s">
        <v>135</v>
      </c>
      <c r="U42" s="79" t="s">
        <v>304</v>
      </c>
      <c r="V42" s="77">
        <f t="shared" si="4"/>
        <v>100</v>
      </c>
      <c r="W42" s="79" t="s">
        <v>34</v>
      </c>
      <c r="X42" s="77">
        <f t="shared" si="5"/>
        <v>100</v>
      </c>
      <c r="Y42" s="79" t="s">
        <v>307</v>
      </c>
      <c r="Z42" s="77">
        <f t="shared" si="6"/>
        <v>50</v>
      </c>
      <c r="AA42" s="79" t="s">
        <v>41</v>
      </c>
      <c r="AB42" s="77">
        <f t="shared" si="7"/>
        <v>50</v>
      </c>
      <c r="AG42" s="88" t="e">
        <f>+Input_Sheet[[#This Row],[% Avance Real ]]*100</f>
        <v>#VALUE!</v>
      </c>
    </row>
    <row r="43" spans="2:33" s="79" customFormat="1" hidden="1" x14ac:dyDescent="0.2">
      <c r="B43" s="88" t="str">
        <f>AG43&amp;COUNTIF($AG$3:AG43,AG43)</f>
        <v>1005</v>
      </c>
      <c r="C43" s="78">
        <v>3703</v>
      </c>
      <c r="D43" s="79" t="s">
        <v>104</v>
      </c>
      <c r="E43" s="77" t="s">
        <v>254</v>
      </c>
      <c r="F43" s="79" t="s">
        <v>162</v>
      </c>
      <c r="G43" s="79" t="s">
        <v>162</v>
      </c>
      <c r="H43" s="79" t="s">
        <v>62</v>
      </c>
      <c r="I43" s="79" t="s">
        <v>62</v>
      </c>
      <c r="J43" s="79" t="s">
        <v>11</v>
      </c>
      <c r="K43" s="79" t="s">
        <v>106</v>
      </c>
      <c r="L43" s="79" t="s">
        <v>63</v>
      </c>
      <c r="M43" s="79" t="s">
        <v>12</v>
      </c>
      <c r="N43" s="79" t="s">
        <v>163</v>
      </c>
      <c r="O43" s="78">
        <v>1915</v>
      </c>
      <c r="P43" s="80">
        <v>43374</v>
      </c>
      <c r="Q43" s="80">
        <v>43510</v>
      </c>
      <c r="R43" s="78">
        <f>ROUND((Input_Sheet[[#This Row],[Fin Proyecto ]]-Input_Sheet[[#This Row],[Inicio Proyecto ]])/30,0)</f>
        <v>5</v>
      </c>
      <c r="S43" s="81">
        <v>1</v>
      </c>
      <c r="T43" s="81">
        <v>1</v>
      </c>
      <c r="U43" s="79" t="s">
        <v>304</v>
      </c>
      <c r="V43" s="77">
        <f t="shared" si="4"/>
        <v>100</v>
      </c>
      <c r="W43" s="79" t="s">
        <v>34</v>
      </c>
      <c r="X43" s="77">
        <f t="shared" si="5"/>
        <v>100</v>
      </c>
      <c r="Y43" s="79" t="s">
        <v>37</v>
      </c>
      <c r="Z43" s="77">
        <f t="shared" si="6"/>
        <v>100</v>
      </c>
      <c r="AA43" s="79" t="s">
        <v>40</v>
      </c>
      <c r="AB43" s="77">
        <f t="shared" si="7"/>
        <v>100</v>
      </c>
      <c r="AG43" s="88">
        <f>+Input_Sheet[[#This Row],[% Avance Real ]]*100</f>
        <v>100</v>
      </c>
    </row>
    <row r="44" spans="2:33" s="79" customFormat="1" hidden="1" x14ac:dyDescent="0.2">
      <c r="B44" s="88" t="str">
        <f>AG44&amp;COUNTIF($AG$3:AG44,AG44)</f>
        <v>171</v>
      </c>
      <c r="C44" s="78">
        <v>3704</v>
      </c>
      <c r="D44" s="79" t="s">
        <v>104</v>
      </c>
      <c r="E44" s="77" t="s">
        <v>254</v>
      </c>
      <c r="F44" s="79" t="s">
        <v>340</v>
      </c>
      <c r="G44" s="79" t="s">
        <v>164</v>
      </c>
      <c r="H44" s="79" t="s">
        <v>62</v>
      </c>
      <c r="I44" s="79" t="s">
        <v>62</v>
      </c>
      <c r="J44" s="79" t="s">
        <v>11</v>
      </c>
      <c r="K44" s="79" t="s">
        <v>106</v>
      </c>
      <c r="L44" s="79" t="s">
        <v>116</v>
      </c>
      <c r="M44" s="79" t="s">
        <v>12</v>
      </c>
      <c r="O44" s="78">
        <v>2000</v>
      </c>
      <c r="P44" s="80"/>
      <c r="Q44" s="80"/>
      <c r="R44" s="78">
        <f>ROUND((Input_Sheet[[#This Row],[Fin Proyecto ]]-Input_Sheet[[#This Row],[Inicio Proyecto ]])/30,0)</f>
        <v>0</v>
      </c>
      <c r="S44" s="81">
        <v>0.21</v>
      </c>
      <c r="T44" s="81">
        <v>0.17</v>
      </c>
      <c r="U44" s="79" t="s">
        <v>304</v>
      </c>
      <c r="V44" s="77">
        <f t="shared" si="4"/>
        <v>100</v>
      </c>
      <c r="W44" s="79" t="s">
        <v>35</v>
      </c>
      <c r="X44" s="77">
        <f t="shared" si="5"/>
        <v>50</v>
      </c>
      <c r="Y44" s="79" t="s">
        <v>39</v>
      </c>
      <c r="Z44" s="77">
        <f t="shared" si="6"/>
        <v>25</v>
      </c>
      <c r="AA44" s="79" t="s">
        <v>41</v>
      </c>
      <c r="AB44" s="77">
        <f t="shared" si="7"/>
        <v>50</v>
      </c>
      <c r="AG44" s="88">
        <f>+Input_Sheet[[#This Row],[% Avance Real ]]*100</f>
        <v>17</v>
      </c>
    </row>
    <row r="45" spans="2:33" s="79" customFormat="1" hidden="1" x14ac:dyDescent="0.2">
      <c r="B45" s="88" t="str">
        <f>AG45&amp;COUNTIF($AG$3:AG45,AG45)</f>
        <v>07</v>
      </c>
      <c r="C45" s="78">
        <v>3705</v>
      </c>
      <c r="D45" s="79" t="s">
        <v>152</v>
      </c>
      <c r="E45" s="77" t="s">
        <v>256</v>
      </c>
      <c r="F45" s="79" t="s">
        <v>333</v>
      </c>
      <c r="G45" s="79" t="s">
        <v>165</v>
      </c>
      <c r="H45" s="79" t="s">
        <v>62</v>
      </c>
      <c r="I45" s="79" t="s">
        <v>62</v>
      </c>
      <c r="J45" s="79" t="s">
        <v>11</v>
      </c>
      <c r="K45" s="79" t="s">
        <v>154</v>
      </c>
      <c r="L45" s="79" t="s">
        <v>68</v>
      </c>
      <c r="M45" s="79" t="s">
        <v>15</v>
      </c>
      <c r="N45" s="79" t="s">
        <v>152</v>
      </c>
      <c r="O45" s="78">
        <v>2500</v>
      </c>
      <c r="P45" s="80">
        <v>43132</v>
      </c>
      <c r="Q45" s="80">
        <v>43497</v>
      </c>
      <c r="R45" s="78">
        <f>ROUND((Input_Sheet[[#This Row],[Fin Proyecto ]]-Input_Sheet[[#This Row],[Inicio Proyecto ]])/30,0)</f>
        <v>12</v>
      </c>
      <c r="S45" s="81"/>
      <c r="T45" s="81"/>
      <c r="V45" s="77" t="e">
        <f t="shared" si="4"/>
        <v>#N/A</v>
      </c>
      <c r="X45" s="77" t="e">
        <f t="shared" si="5"/>
        <v>#N/A</v>
      </c>
      <c r="Z45" s="77" t="e">
        <f t="shared" si="6"/>
        <v>#N/A</v>
      </c>
      <c r="AB45" s="77" t="e">
        <f t="shared" si="7"/>
        <v>#N/A</v>
      </c>
      <c r="AG45" s="88">
        <f>+Input_Sheet[[#This Row],[% Avance Real ]]*100</f>
        <v>0</v>
      </c>
    </row>
    <row r="46" spans="2:33" s="79" customFormat="1" hidden="1" x14ac:dyDescent="0.2">
      <c r="B46" s="88" t="str">
        <f>AG46&amp;COUNTIF($AG$3:AG46,AG46)</f>
        <v>771</v>
      </c>
      <c r="C46" s="78">
        <v>3706</v>
      </c>
      <c r="D46" s="79" t="s">
        <v>104</v>
      </c>
      <c r="E46" s="77" t="s">
        <v>254</v>
      </c>
      <c r="G46" s="79" t="s">
        <v>166</v>
      </c>
      <c r="H46" s="79" t="s">
        <v>62</v>
      </c>
      <c r="I46" s="79" t="s">
        <v>62</v>
      </c>
      <c r="J46" s="79" t="s">
        <v>11</v>
      </c>
      <c r="K46" s="79" t="s">
        <v>106</v>
      </c>
      <c r="L46" s="79" t="s">
        <v>63</v>
      </c>
      <c r="M46" s="79" t="s">
        <v>167</v>
      </c>
      <c r="N46" s="79" t="s">
        <v>110</v>
      </c>
      <c r="O46" s="78">
        <v>774</v>
      </c>
      <c r="P46" s="80">
        <v>43349</v>
      </c>
      <c r="Q46" s="80">
        <v>43586</v>
      </c>
      <c r="R46" s="78">
        <f>ROUND((Input_Sheet[[#This Row],[Fin Proyecto ]]-Input_Sheet[[#This Row],[Inicio Proyecto ]])/30,0)</f>
        <v>8</v>
      </c>
      <c r="S46" s="81">
        <v>0.87</v>
      </c>
      <c r="T46" s="81">
        <v>0.77</v>
      </c>
      <c r="U46" s="79" t="s">
        <v>304</v>
      </c>
      <c r="V46" s="77">
        <f t="shared" si="4"/>
        <v>100</v>
      </c>
      <c r="W46" s="79" t="s">
        <v>35</v>
      </c>
      <c r="X46" s="77">
        <f t="shared" si="5"/>
        <v>50</v>
      </c>
      <c r="Y46" s="79" t="s">
        <v>307</v>
      </c>
      <c r="Z46" s="77">
        <f t="shared" si="6"/>
        <v>50</v>
      </c>
      <c r="AA46" s="79" t="s">
        <v>40</v>
      </c>
      <c r="AB46" s="77">
        <f t="shared" si="7"/>
        <v>100</v>
      </c>
      <c r="AG46" s="88">
        <f>+Input_Sheet[[#This Row],[% Avance Real ]]*100</f>
        <v>77</v>
      </c>
    </row>
    <row r="47" spans="2:33" s="79" customFormat="1" x14ac:dyDescent="0.2">
      <c r="B47" s="88" t="str">
        <f>AG47&amp;COUNTIF($AG$3:AG47,AG47)</f>
        <v>151</v>
      </c>
      <c r="C47" s="78">
        <v>3707</v>
      </c>
      <c r="D47" s="79" t="s">
        <v>60</v>
      </c>
      <c r="E47" s="77" t="s">
        <v>249</v>
      </c>
      <c r="F47" s="79" t="s">
        <v>350</v>
      </c>
      <c r="G47" s="79" t="s">
        <v>168</v>
      </c>
      <c r="H47" s="79" t="s">
        <v>277</v>
      </c>
      <c r="I47" s="79" t="s">
        <v>87</v>
      </c>
      <c r="J47" s="79" t="s">
        <v>11</v>
      </c>
      <c r="K47" s="79" t="s">
        <v>24</v>
      </c>
      <c r="L47" s="79" t="s">
        <v>92</v>
      </c>
      <c r="M47" s="79" t="s">
        <v>13</v>
      </c>
      <c r="N47" s="79" t="s">
        <v>169</v>
      </c>
      <c r="O47" s="78">
        <v>2463</v>
      </c>
      <c r="P47" s="80">
        <v>43374</v>
      </c>
      <c r="Q47" s="80">
        <v>43709</v>
      </c>
      <c r="R47" s="78">
        <f>ROUND((Input_Sheet[[#This Row],[Fin Proyecto ]]-Input_Sheet[[#This Row],[Inicio Proyecto ]])/30,0)</f>
        <v>11</v>
      </c>
      <c r="S47" s="81">
        <v>0.19</v>
      </c>
      <c r="T47" s="81">
        <v>0.15</v>
      </c>
      <c r="U47" s="79" t="s">
        <v>304</v>
      </c>
      <c r="V47" s="77">
        <f t="shared" si="4"/>
        <v>100</v>
      </c>
      <c r="W47" s="79" t="s">
        <v>35</v>
      </c>
      <c r="X47" s="77">
        <f t="shared" si="5"/>
        <v>50</v>
      </c>
      <c r="Y47" s="79" t="s">
        <v>307</v>
      </c>
      <c r="Z47" s="77">
        <f t="shared" si="6"/>
        <v>50</v>
      </c>
      <c r="AA47" s="79" t="s">
        <v>41</v>
      </c>
      <c r="AB47" s="77">
        <f t="shared" si="7"/>
        <v>50</v>
      </c>
      <c r="AG47" s="88">
        <f>+Input_Sheet[[#This Row],[% Avance Real ]]*100</f>
        <v>15</v>
      </c>
    </row>
    <row r="48" spans="2:33" s="79" customFormat="1" hidden="1" x14ac:dyDescent="0.2">
      <c r="B48" s="88" t="str">
        <f>AG48&amp;COUNTIF($AG$3:AG48,AG48)</f>
        <v>711</v>
      </c>
      <c r="C48" s="78">
        <v>3747</v>
      </c>
      <c r="D48" s="79" t="s">
        <v>85</v>
      </c>
      <c r="E48" s="77" t="s">
        <v>253</v>
      </c>
      <c r="G48" s="79" t="s">
        <v>170</v>
      </c>
      <c r="H48" s="79" t="s">
        <v>277</v>
      </c>
      <c r="I48" s="79" t="s">
        <v>87</v>
      </c>
      <c r="J48" s="79" t="s">
        <v>311</v>
      </c>
      <c r="L48" s="79" t="s">
        <v>63</v>
      </c>
      <c r="M48" s="79" t="s">
        <v>167</v>
      </c>
      <c r="N48" s="79" t="s">
        <v>141</v>
      </c>
      <c r="O48" s="78">
        <v>5462</v>
      </c>
      <c r="P48" s="80">
        <v>43374</v>
      </c>
      <c r="Q48" s="80">
        <v>43496</v>
      </c>
      <c r="R48" s="78">
        <f>ROUND((Input_Sheet[[#This Row],[Fin Proyecto ]]-Input_Sheet[[#This Row],[Inicio Proyecto ]])/30,0)</f>
        <v>4</v>
      </c>
      <c r="S48" s="81">
        <v>0.73</v>
      </c>
      <c r="T48" s="81">
        <v>0.71</v>
      </c>
      <c r="U48" s="79" t="s">
        <v>304</v>
      </c>
      <c r="V48" s="77">
        <f t="shared" si="4"/>
        <v>100</v>
      </c>
      <c r="W48" s="79" t="s">
        <v>34</v>
      </c>
      <c r="X48" s="77">
        <f t="shared" si="5"/>
        <v>100</v>
      </c>
      <c r="Y48" s="79" t="s">
        <v>307</v>
      </c>
      <c r="Z48" s="77">
        <f t="shared" si="6"/>
        <v>50</v>
      </c>
      <c r="AA48" s="79" t="s">
        <v>40</v>
      </c>
      <c r="AB48" s="77">
        <f t="shared" si="7"/>
        <v>100</v>
      </c>
      <c r="AG48" s="88">
        <f>+Input_Sheet[[#This Row],[% Avance Real ]]*100</f>
        <v>71</v>
      </c>
    </row>
    <row r="49" spans="2:33" s="79" customFormat="1" hidden="1" x14ac:dyDescent="0.2">
      <c r="B49" s="88" t="str">
        <f>AG49&amp;COUNTIF($AG$3:AG49,AG49)</f>
        <v>951</v>
      </c>
      <c r="C49" s="78">
        <v>3758</v>
      </c>
      <c r="D49" s="79" t="s">
        <v>85</v>
      </c>
      <c r="E49" s="77" t="s">
        <v>253</v>
      </c>
      <c r="G49" s="79" t="s">
        <v>171</v>
      </c>
      <c r="H49" s="79" t="s">
        <v>277</v>
      </c>
      <c r="I49" s="79" t="s">
        <v>87</v>
      </c>
      <c r="J49" s="79" t="s">
        <v>311</v>
      </c>
      <c r="L49" s="79" t="s">
        <v>68</v>
      </c>
      <c r="M49" s="79" t="s">
        <v>172</v>
      </c>
      <c r="N49" s="79" t="s">
        <v>173</v>
      </c>
      <c r="O49" s="78">
        <v>9800</v>
      </c>
      <c r="P49" s="80">
        <v>43344</v>
      </c>
      <c r="Q49" s="80">
        <v>43497</v>
      </c>
      <c r="R49" s="78">
        <f>ROUND((Input_Sheet[[#This Row],[Fin Proyecto ]]-Input_Sheet[[#This Row],[Inicio Proyecto ]])/30,0)</f>
        <v>5</v>
      </c>
      <c r="S49" s="81">
        <v>0.95</v>
      </c>
      <c r="T49" s="81">
        <v>0.95</v>
      </c>
      <c r="U49" s="79" t="s">
        <v>304</v>
      </c>
      <c r="V49" s="77">
        <f t="shared" si="4"/>
        <v>100</v>
      </c>
      <c r="W49" s="79" t="s">
        <v>34</v>
      </c>
      <c r="X49" s="77">
        <f t="shared" si="5"/>
        <v>100</v>
      </c>
      <c r="Y49" s="79" t="s">
        <v>37</v>
      </c>
      <c r="Z49" s="77">
        <f t="shared" si="6"/>
        <v>100</v>
      </c>
      <c r="AA49" s="79" t="s">
        <v>40</v>
      </c>
      <c r="AB49" s="77">
        <f t="shared" si="7"/>
        <v>100</v>
      </c>
      <c r="AG49" s="88">
        <f>+Input_Sheet[[#This Row],[% Avance Real ]]*100</f>
        <v>95</v>
      </c>
    </row>
    <row r="50" spans="2:33" s="79" customFormat="1" hidden="1" x14ac:dyDescent="0.2">
      <c r="B50" s="88" t="str">
        <f>AG50&amp;COUNTIF($AG$3:AG50,AG50)</f>
        <v>952</v>
      </c>
      <c r="C50" s="78">
        <v>3807</v>
      </c>
      <c r="D50" s="79" t="s">
        <v>70</v>
      </c>
      <c r="E50" s="77" t="s">
        <v>251</v>
      </c>
      <c r="G50" s="79" t="s">
        <v>174</v>
      </c>
      <c r="H50" s="79" t="s">
        <v>72</v>
      </c>
      <c r="I50" s="79" t="s">
        <v>73</v>
      </c>
      <c r="J50" s="79" t="s">
        <v>2</v>
      </c>
      <c r="L50" s="79" t="s">
        <v>63</v>
      </c>
      <c r="M50" s="79" t="s">
        <v>12</v>
      </c>
      <c r="N50" s="79" t="s">
        <v>150</v>
      </c>
      <c r="O50" s="78">
        <v>58</v>
      </c>
      <c r="P50" s="80">
        <v>43405</v>
      </c>
      <c r="Q50" s="80">
        <v>43556</v>
      </c>
      <c r="R50" s="78">
        <f>ROUND((Input_Sheet[[#This Row],[Fin Proyecto ]]-Input_Sheet[[#This Row],[Inicio Proyecto ]])/30,0)</f>
        <v>5</v>
      </c>
      <c r="S50" s="81">
        <v>1</v>
      </c>
      <c r="T50" s="81">
        <v>0.95</v>
      </c>
      <c r="U50" s="79" t="s">
        <v>304</v>
      </c>
      <c r="V50" s="77">
        <f t="shared" si="4"/>
        <v>100</v>
      </c>
      <c r="W50" s="79" t="s">
        <v>34</v>
      </c>
      <c r="X50" s="77">
        <f t="shared" si="5"/>
        <v>100</v>
      </c>
      <c r="Y50" s="79" t="s">
        <v>307</v>
      </c>
      <c r="Z50" s="77">
        <f t="shared" si="6"/>
        <v>50</v>
      </c>
      <c r="AA50" s="79" t="s">
        <v>40</v>
      </c>
      <c r="AB50" s="77">
        <f t="shared" si="7"/>
        <v>100</v>
      </c>
      <c r="AG50" s="88">
        <f>+Input_Sheet[[#This Row],[% Avance Real ]]*100</f>
        <v>95</v>
      </c>
    </row>
    <row r="51" spans="2:33" s="79" customFormat="1" x14ac:dyDescent="0.2">
      <c r="B51" s="88" t="str">
        <f>AG51&amp;COUNTIF($AG$3:AG51,AG51)</f>
        <v>152</v>
      </c>
      <c r="C51" s="78">
        <v>3820</v>
      </c>
      <c r="D51" s="79" t="s">
        <v>60</v>
      </c>
      <c r="E51" s="77" t="s">
        <v>249</v>
      </c>
      <c r="F51" s="79" t="s">
        <v>105</v>
      </c>
      <c r="G51" s="79" t="s">
        <v>175</v>
      </c>
      <c r="H51" s="79" t="s">
        <v>62</v>
      </c>
      <c r="I51" s="79" t="s">
        <v>62</v>
      </c>
      <c r="J51" s="79" t="s">
        <v>11</v>
      </c>
      <c r="K51" s="79" t="s">
        <v>24</v>
      </c>
      <c r="L51" s="79" t="s">
        <v>63</v>
      </c>
      <c r="M51" s="79" t="s">
        <v>13</v>
      </c>
      <c r="N51" s="79" t="s">
        <v>176</v>
      </c>
      <c r="O51" s="78">
        <v>4820</v>
      </c>
      <c r="P51" s="80">
        <v>43405</v>
      </c>
      <c r="Q51" s="80">
        <v>44012</v>
      </c>
      <c r="R51" s="78">
        <f>ROUND((Input_Sheet[[#This Row],[Fin Proyecto ]]-Input_Sheet[[#This Row],[Inicio Proyecto ]])/30,0)</f>
        <v>20</v>
      </c>
      <c r="S51" s="81">
        <v>0.15</v>
      </c>
      <c r="T51" s="81">
        <v>0.15</v>
      </c>
      <c r="U51" s="79" t="s">
        <v>304</v>
      </c>
      <c r="V51" s="77">
        <f t="shared" si="4"/>
        <v>100</v>
      </c>
      <c r="W51" s="79" t="s">
        <v>34</v>
      </c>
      <c r="X51" s="77">
        <f t="shared" si="5"/>
        <v>100</v>
      </c>
      <c r="Y51" s="79" t="s">
        <v>307</v>
      </c>
      <c r="Z51" s="77">
        <f t="shared" si="6"/>
        <v>50</v>
      </c>
      <c r="AA51" s="79" t="s">
        <v>40</v>
      </c>
      <c r="AB51" s="77">
        <f t="shared" si="7"/>
        <v>100</v>
      </c>
      <c r="AG51" s="88">
        <f>+Input_Sheet[[#This Row],[% Avance Real ]]*100</f>
        <v>15</v>
      </c>
    </row>
    <row r="52" spans="2:33" s="79" customFormat="1" hidden="1" x14ac:dyDescent="0.2">
      <c r="B52" s="88" t="str">
        <f>AG52&amp;COUNTIF($AG$3:AG52,AG52)</f>
        <v>23.51</v>
      </c>
      <c r="C52" s="78">
        <v>3821</v>
      </c>
      <c r="D52" s="79" t="s">
        <v>85</v>
      </c>
      <c r="E52" s="77" t="s">
        <v>253</v>
      </c>
      <c r="G52" s="79" t="s">
        <v>177</v>
      </c>
      <c r="H52" s="79" t="s">
        <v>94</v>
      </c>
      <c r="I52" s="79" t="s">
        <v>95</v>
      </c>
      <c r="J52" s="79" t="s">
        <v>311</v>
      </c>
      <c r="L52" s="79" t="s">
        <v>82</v>
      </c>
      <c r="M52" s="79" t="s">
        <v>12</v>
      </c>
      <c r="N52" s="79" t="s">
        <v>173</v>
      </c>
      <c r="O52" s="78">
        <v>23100</v>
      </c>
      <c r="P52" s="80">
        <v>43374</v>
      </c>
      <c r="Q52" s="80">
        <v>43951</v>
      </c>
      <c r="R52" s="78">
        <f>ROUND((Input_Sheet[[#This Row],[Fin Proyecto ]]-Input_Sheet[[#This Row],[Inicio Proyecto ]])/30,0)</f>
        <v>19</v>
      </c>
      <c r="S52" s="81">
        <v>0.245</v>
      </c>
      <c r="T52" s="81">
        <v>0.23499999999999999</v>
      </c>
      <c r="U52" s="79" t="s">
        <v>304</v>
      </c>
      <c r="V52" s="77">
        <f t="shared" si="4"/>
        <v>100</v>
      </c>
      <c r="W52" s="79" t="s">
        <v>34</v>
      </c>
      <c r="X52" s="77">
        <f t="shared" si="5"/>
        <v>100</v>
      </c>
      <c r="Y52" s="79" t="s">
        <v>307</v>
      </c>
      <c r="Z52" s="77">
        <f t="shared" si="6"/>
        <v>50</v>
      </c>
      <c r="AA52" s="79" t="s">
        <v>40</v>
      </c>
      <c r="AB52" s="77">
        <f t="shared" si="7"/>
        <v>100</v>
      </c>
      <c r="AG52" s="88">
        <f>+Input_Sheet[[#This Row],[% Avance Real ]]*100</f>
        <v>23.5</v>
      </c>
    </row>
    <row r="53" spans="2:33" s="79" customFormat="1" hidden="1" x14ac:dyDescent="0.2">
      <c r="B53" s="88" t="str">
        <f>AG53&amp;COUNTIF($AG$3:AG53,AG53)</f>
        <v>751</v>
      </c>
      <c r="C53" s="78">
        <v>3822</v>
      </c>
      <c r="D53" s="79" t="s">
        <v>104</v>
      </c>
      <c r="E53" s="77" t="s">
        <v>254</v>
      </c>
      <c r="F53" s="79" t="s">
        <v>341</v>
      </c>
      <c r="G53" s="79" t="s">
        <v>178</v>
      </c>
      <c r="H53" s="79" t="s">
        <v>62</v>
      </c>
      <c r="I53" s="79" t="s">
        <v>62</v>
      </c>
      <c r="J53" s="79" t="s">
        <v>11</v>
      </c>
      <c r="K53" s="79" t="s">
        <v>106</v>
      </c>
      <c r="L53" s="79" t="s">
        <v>63</v>
      </c>
      <c r="M53" s="79" t="s">
        <v>12</v>
      </c>
      <c r="N53" s="79" t="s">
        <v>114</v>
      </c>
      <c r="O53" s="78">
        <v>1200</v>
      </c>
      <c r="P53" s="80">
        <v>43405</v>
      </c>
      <c r="Q53" s="80">
        <v>43617</v>
      </c>
      <c r="R53" s="78">
        <f>ROUND((Input_Sheet[[#This Row],[Fin Proyecto ]]-Input_Sheet[[#This Row],[Inicio Proyecto ]])/30,0)</f>
        <v>7</v>
      </c>
      <c r="S53" s="81">
        <v>0.95</v>
      </c>
      <c r="T53" s="81">
        <v>0.75</v>
      </c>
      <c r="U53" s="79" t="s">
        <v>304</v>
      </c>
      <c r="V53" s="77">
        <f t="shared" si="4"/>
        <v>100</v>
      </c>
      <c r="W53" s="79" t="s">
        <v>35</v>
      </c>
      <c r="X53" s="77">
        <f t="shared" si="5"/>
        <v>50</v>
      </c>
      <c r="Z53" s="77" t="e">
        <f t="shared" si="6"/>
        <v>#N/A</v>
      </c>
      <c r="AA53" s="79" t="s">
        <v>41</v>
      </c>
      <c r="AB53" s="77">
        <f t="shared" si="7"/>
        <v>50</v>
      </c>
      <c r="AG53" s="88">
        <f>+Input_Sheet[[#This Row],[% Avance Real ]]*100</f>
        <v>75</v>
      </c>
    </row>
    <row r="54" spans="2:33" s="79" customFormat="1" hidden="1" x14ac:dyDescent="0.2">
      <c r="B54" s="88" t="str">
        <f>AG54&amp;COUNTIF($AG$3:AG54,AG54)</f>
        <v>985</v>
      </c>
      <c r="C54" s="78">
        <v>3823</v>
      </c>
      <c r="D54" s="79" t="s">
        <v>104</v>
      </c>
      <c r="E54" s="77" t="s">
        <v>254</v>
      </c>
      <c r="G54" s="79" t="s">
        <v>179</v>
      </c>
      <c r="H54" s="79" t="s">
        <v>62</v>
      </c>
      <c r="I54" s="79" t="s">
        <v>62</v>
      </c>
      <c r="J54" s="79" t="s">
        <v>11</v>
      </c>
      <c r="K54" s="79" t="s">
        <v>106</v>
      </c>
      <c r="L54" s="79" t="s">
        <v>63</v>
      </c>
      <c r="M54" s="79" t="s">
        <v>12</v>
      </c>
      <c r="N54" s="79" t="s">
        <v>180</v>
      </c>
      <c r="O54" s="78">
        <v>500</v>
      </c>
      <c r="P54" s="80">
        <v>43405</v>
      </c>
      <c r="Q54" s="80">
        <v>43496</v>
      </c>
      <c r="R54" s="78">
        <f>ROUND((Input_Sheet[[#This Row],[Fin Proyecto ]]-Input_Sheet[[#This Row],[Inicio Proyecto ]])/30,0)</f>
        <v>3</v>
      </c>
      <c r="S54" s="81">
        <v>1</v>
      </c>
      <c r="T54" s="81">
        <v>0.98</v>
      </c>
      <c r="U54" s="79" t="s">
        <v>304</v>
      </c>
      <c r="V54" s="77">
        <f t="shared" si="4"/>
        <v>100</v>
      </c>
      <c r="W54" s="79" t="s">
        <v>35</v>
      </c>
      <c r="X54" s="77">
        <f t="shared" si="5"/>
        <v>50</v>
      </c>
      <c r="Z54" s="77" t="e">
        <f t="shared" si="6"/>
        <v>#N/A</v>
      </c>
      <c r="AA54" s="79" t="s">
        <v>40</v>
      </c>
      <c r="AB54" s="77">
        <f t="shared" si="7"/>
        <v>100</v>
      </c>
      <c r="AG54" s="88">
        <f>+Input_Sheet[[#This Row],[% Avance Real ]]*100</f>
        <v>98</v>
      </c>
    </row>
    <row r="55" spans="2:33" s="79" customFormat="1" hidden="1" x14ac:dyDescent="0.2">
      <c r="B55" s="88" t="str">
        <f>AG55&amp;COUNTIF($AG$3:AG55,AG55)</f>
        <v>501</v>
      </c>
      <c r="C55" s="78">
        <v>3836</v>
      </c>
      <c r="D55" s="79" t="s">
        <v>104</v>
      </c>
      <c r="E55" s="77" t="s">
        <v>254</v>
      </c>
      <c r="G55" s="79" t="s">
        <v>181</v>
      </c>
      <c r="H55" s="79" t="s">
        <v>62</v>
      </c>
      <c r="I55" s="79" t="s">
        <v>182</v>
      </c>
      <c r="J55" s="79" t="s">
        <v>11</v>
      </c>
      <c r="K55" s="79" t="s">
        <v>106</v>
      </c>
      <c r="L55" s="79" t="s">
        <v>116</v>
      </c>
      <c r="M55" s="79" t="s">
        <v>12</v>
      </c>
      <c r="N55" s="79" t="s">
        <v>183</v>
      </c>
      <c r="O55" s="78">
        <v>850</v>
      </c>
      <c r="P55" s="80">
        <v>43405</v>
      </c>
      <c r="Q55" s="80">
        <v>43617</v>
      </c>
      <c r="R55" s="78">
        <f>ROUND((Input_Sheet[[#This Row],[Fin Proyecto ]]-Input_Sheet[[#This Row],[Inicio Proyecto ]])/30,0)</f>
        <v>7</v>
      </c>
      <c r="S55" s="81">
        <v>0.5</v>
      </c>
      <c r="T55" s="81">
        <v>0.5</v>
      </c>
      <c r="U55" s="79" t="s">
        <v>304</v>
      </c>
      <c r="V55" s="77">
        <f t="shared" si="4"/>
        <v>100</v>
      </c>
      <c r="W55" s="79" t="s">
        <v>34</v>
      </c>
      <c r="X55" s="77">
        <f t="shared" si="5"/>
        <v>100</v>
      </c>
      <c r="Y55" s="79" t="s">
        <v>37</v>
      </c>
      <c r="Z55" s="77">
        <f t="shared" si="6"/>
        <v>100</v>
      </c>
      <c r="AA55" s="79" t="s">
        <v>40</v>
      </c>
      <c r="AB55" s="77">
        <f t="shared" si="7"/>
        <v>100</v>
      </c>
      <c r="AG55" s="88">
        <f>+Input_Sheet[[#This Row],[% Avance Real ]]*100</f>
        <v>50</v>
      </c>
    </row>
    <row r="56" spans="2:33" s="79" customFormat="1" hidden="1" x14ac:dyDescent="0.2">
      <c r="B56" s="88" t="str">
        <f>AG56&amp;COUNTIF($AG$3:AG56,AG56)</f>
        <v>172</v>
      </c>
      <c r="C56" s="78">
        <v>3838</v>
      </c>
      <c r="D56" s="79" t="s">
        <v>104</v>
      </c>
      <c r="E56" s="77" t="s">
        <v>254</v>
      </c>
      <c r="F56" s="79" t="s">
        <v>230</v>
      </c>
      <c r="G56" s="79" t="s">
        <v>184</v>
      </c>
      <c r="H56" s="79" t="s">
        <v>62</v>
      </c>
      <c r="I56" s="79" t="s">
        <v>62</v>
      </c>
      <c r="J56" s="79" t="s">
        <v>11</v>
      </c>
      <c r="K56" s="79" t="s">
        <v>106</v>
      </c>
      <c r="L56" s="79" t="s">
        <v>63</v>
      </c>
      <c r="M56" s="79" t="s">
        <v>12</v>
      </c>
      <c r="N56" s="79" t="s">
        <v>119</v>
      </c>
      <c r="O56" s="78">
        <v>2800</v>
      </c>
      <c r="P56" s="80">
        <v>43405</v>
      </c>
      <c r="Q56" s="80">
        <v>43661</v>
      </c>
      <c r="R56" s="78">
        <f>ROUND((Input_Sheet[[#This Row],[Fin Proyecto ]]-Input_Sheet[[#This Row],[Inicio Proyecto ]])/30,0)</f>
        <v>9</v>
      </c>
      <c r="S56" s="81">
        <v>0.17</v>
      </c>
      <c r="T56" s="81">
        <v>0.17</v>
      </c>
      <c r="U56" s="79" t="s">
        <v>304</v>
      </c>
      <c r="V56" s="77">
        <f t="shared" si="4"/>
        <v>100</v>
      </c>
      <c r="W56" s="79" t="s">
        <v>34</v>
      </c>
      <c r="X56" s="77">
        <f t="shared" si="5"/>
        <v>100</v>
      </c>
      <c r="Y56" s="79" t="s">
        <v>307</v>
      </c>
      <c r="Z56" s="77">
        <f t="shared" si="6"/>
        <v>50</v>
      </c>
      <c r="AA56" s="79" t="s">
        <v>41</v>
      </c>
      <c r="AB56" s="77">
        <f t="shared" si="7"/>
        <v>50</v>
      </c>
      <c r="AG56" s="88">
        <f>+Input_Sheet[[#This Row],[% Avance Real ]]*100</f>
        <v>17</v>
      </c>
    </row>
    <row r="57" spans="2:33" s="79" customFormat="1" hidden="1" x14ac:dyDescent="0.2">
      <c r="B57" s="88" t="str">
        <f>AG57&amp;COUNTIF($AG$3:AG57,AG57)</f>
        <v>201</v>
      </c>
      <c r="C57" s="78">
        <v>3839</v>
      </c>
      <c r="D57" s="79" t="s">
        <v>104</v>
      </c>
      <c r="E57" s="77" t="s">
        <v>254</v>
      </c>
      <c r="G57" s="79" t="s">
        <v>185</v>
      </c>
      <c r="H57" s="79" t="s">
        <v>62</v>
      </c>
      <c r="I57" s="79" t="s">
        <v>62</v>
      </c>
      <c r="J57" s="79" t="s">
        <v>11</v>
      </c>
      <c r="K57" s="79" t="s">
        <v>106</v>
      </c>
      <c r="L57" s="79" t="s">
        <v>63</v>
      </c>
      <c r="M57" s="79" t="s">
        <v>12</v>
      </c>
      <c r="N57" s="79" t="s">
        <v>186</v>
      </c>
      <c r="O57" s="78">
        <v>170</v>
      </c>
      <c r="P57" s="80">
        <v>43495</v>
      </c>
      <c r="Q57" s="80">
        <v>43646</v>
      </c>
      <c r="R57" s="78">
        <f>ROUND((Input_Sheet[[#This Row],[Fin Proyecto ]]-Input_Sheet[[#This Row],[Inicio Proyecto ]])/30,0)</f>
        <v>5</v>
      </c>
      <c r="S57" s="81">
        <v>0.2</v>
      </c>
      <c r="T57" s="81">
        <v>0.2</v>
      </c>
      <c r="U57" s="79" t="s">
        <v>32</v>
      </c>
      <c r="V57" s="77">
        <f t="shared" si="4"/>
        <v>0</v>
      </c>
      <c r="W57" s="79" t="s">
        <v>34</v>
      </c>
      <c r="X57" s="77">
        <f t="shared" si="5"/>
        <v>100</v>
      </c>
      <c r="Z57" s="77" t="e">
        <f t="shared" si="6"/>
        <v>#N/A</v>
      </c>
      <c r="AA57" s="79" t="s">
        <v>40</v>
      </c>
      <c r="AB57" s="77">
        <f t="shared" si="7"/>
        <v>100</v>
      </c>
      <c r="AG57" s="88">
        <f>+Input_Sheet[[#This Row],[% Avance Real ]]*100</f>
        <v>20</v>
      </c>
    </row>
    <row r="58" spans="2:33" s="79" customFormat="1" hidden="1" x14ac:dyDescent="0.2">
      <c r="B58" s="88" t="str">
        <f>AG58&amp;COUNTIF($AG$3:AG58,AG58)</f>
        <v>08</v>
      </c>
      <c r="C58" s="78">
        <v>3866</v>
      </c>
      <c r="D58" s="79" t="s">
        <v>152</v>
      </c>
      <c r="E58" s="77" t="s">
        <v>256</v>
      </c>
      <c r="G58" s="79" t="s">
        <v>187</v>
      </c>
      <c r="H58" s="79" t="s">
        <v>188</v>
      </c>
      <c r="I58" s="79" t="s">
        <v>62</v>
      </c>
      <c r="J58" s="79" t="s">
        <v>11</v>
      </c>
      <c r="K58" s="79" t="s">
        <v>154</v>
      </c>
      <c r="L58" s="79" t="s">
        <v>68</v>
      </c>
      <c r="M58" s="79" t="s">
        <v>15</v>
      </c>
      <c r="N58" s="79" t="s">
        <v>152</v>
      </c>
      <c r="O58" s="78">
        <v>5000</v>
      </c>
      <c r="P58" s="80">
        <v>43480</v>
      </c>
      <c r="Q58" s="80"/>
      <c r="R58" s="78">
        <f>ROUND((Input_Sheet[[#This Row],[Fin Proyecto ]]-Input_Sheet[[#This Row],[Inicio Proyecto ]])/30,0)</f>
        <v>-1449</v>
      </c>
      <c r="S58" s="81"/>
      <c r="T58" s="81"/>
      <c r="V58" s="77" t="e">
        <f t="shared" si="4"/>
        <v>#N/A</v>
      </c>
      <c r="X58" s="77" t="e">
        <f t="shared" si="5"/>
        <v>#N/A</v>
      </c>
      <c r="Z58" s="77" t="e">
        <f t="shared" si="6"/>
        <v>#N/A</v>
      </c>
      <c r="AB58" s="77" t="e">
        <f t="shared" si="7"/>
        <v>#N/A</v>
      </c>
      <c r="AG58" s="88">
        <f>+Input_Sheet[[#This Row],[% Avance Real ]]*100</f>
        <v>0</v>
      </c>
    </row>
    <row r="59" spans="2:33" s="79" customFormat="1" hidden="1" x14ac:dyDescent="0.2">
      <c r="B59" s="88" t="str">
        <f>AG59&amp;COUNTIF($AG$3:AG59,AG59)</f>
        <v>09</v>
      </c>
      <c r="C59" s="78">
        <v>3943</v>
      </c>
      <c r="D59" s="79" t="s">
        <v>152</v>
      </c>
      <c r="E59" s="77" t="s">
        <v>256</v>
      </c>
      <c r="G59" s="79" t="s">
        <v>189</v>
      </c>
      <c r="H59" s="79" t="s">
        <v>62</v>
      </c>
      <c r="I59" s="79" t="s">
        <v>62</v>
      </c>
      <c r="J59" s="79" t="s">
        <v>11</v>
      </c>
      <c r="K59" s="79" t="s">
        <v>154</v>
      </c>
      <c r="L59" s="79" t="s">
        <v>68</v>
      </c>
      <c r="M59" s="79" t="s">
        <v>15</v>
      </c>
      <c r="N59" s="79" t="s">
        <v>152</v>
      </c>
      <c r="O59" s="78">
        <v>2500</v>
      </c>
      <c r="P59" s="80">
        <v>43490</v>
      </c>
      <c r="Q59" s="80"/>
      <c r="R59" s="78">
        <f>ROUND((Input_Sheet[[#This Row],[Fin Proyecto ]]-Input_Sheet[[#This Row],[Inicio Proyecto ]])/30,0)</f>
        <v>-1450</v>
      </c>
      <c r="S59" s="81"/>
      <c r="T59" s="81"/>
      <c r="V59" s="77" t="e">
        <f t="shared" si="4"/>
        <v>#N/A</v>
      </c>
      <c r="X59" s="77" t="e">
        <f t="shared" si="5"/>
        <v>#N/A</v>
      </c>
      <c r="Z59" s="77" t="e">
        <f t="shared" si="6"/>
        <v>#N/A</v>
      </c>
      <c r="AB59" s="77" t="e">
        <f t="shared" si="7"/>
        <v>#N/A</v>
      </c>
      <c r="AG59" s="88">
        <f>+Input_Sheet[[#This Row],[% Avance Real ]]*100</f>
        <v>0</v>
      </c>
    </row>
    <row r="60" spans="2:33" s="79" customFormat="1" hidden="1" x14ac:dyDescent="0.2">
      <c r="B60" s="88" t="str">
        <f>AG60&amp;COUNTIF($AG$3:AG60,AG60)</f>
        <v>803</v>
      </c>
      <c r="C60" s="78">
        <v>3970</v>
      </c>
      <c r="D60" s="79" t="s">
        <v>104</v>
      </c>
      <c r="E60" s="77" t="s">
        <v>254</v>
      </c>
      <c r="G60" s="79" t="s">
        <v>190</v>
      </c>
      <c r="H60" s="79" t="s">
        <v>62</v>
      </c>
      <c r="I60" s="79" t="s">
        <v>62</v>
      </c>
      <c r="J60" s="79" t="s">
        <v>11</v>
      </c>
      <c r="K60" s="79" t="s">
        <v>106</v>
      </c>
      <c r="L60" s="79" t="s">
        <v>63</v>
      </c>
      <c r="M60" s="79" t="s">
        <v>12</v>
      </c>
      <c r="N60" s="79" t="s">
        <v>191</v>
      </c>
      <c r="O60" s="78">
        <v>700</v>
      </c>
      <c r="P60" s="80">
        <v>43480</v>
      </c>
      <c r="Q60" s="80">
        <v>43600</v>
      </c>
      <c r="R60" s="78">
        <f>ROUND((Input_Sheet[[#This Row],[Fin Proyecto ]]-Input_Sheet[[#This Row],[Inicio Proyecto ]])/30,0)</f>
        <v>4</v>
      </c>
      <c r="S60" s="81">
        <v>0.8</v>
      </c>
      <c r="T60" s="81">
        <v>0.8</v>
      </c>
      <c r="U60" s="79" t="s">
        <v>304</v>
      </c>
      <c r="V60" s="77">
        <f t="shared" si="4"/>
        <v>100</v>
      </c>
      <c r="W60" s="79" t="s">
        <v>34</v>
      </c>
      <c r="X60" s="77">
        <f t="shared" si="5"/>
        <v>100</v>
      </c>
      <c r="Y60" s="79" t="s">
        <v>39</v>
      </c>
      <c r="Z60" s="77">
        <f t="shared" si="6"/>
        <v>25</v>
      </c>
      <c r="AA60" s="79" t="s">
        <v>41</v>
      </c>
      <c r="AB60" s="77">
        <f t="shared" si="7"/>
        <v>50</v>
      </c>
      <c r="AG60" s="88">
        <f>+Input_Sheet[[#This Row],[% Avance Real ]]*100</f>
        <v>80</v>
      </c>
    </row>
    <row r="61" spans="2:33" s="79" customFormat="1" hidden="1" x14ac:dyDescent="0.2">
      <c r="B61" s="88" t="str">
        <f>AG61&amp;COUNTIF($AG$3:AG61,AG61)</f>
        <v>251</v>
      </c>
      <c r="C61" s="78">
        <v>3971</v>
      </c>
      <c r="D61" s="79" t="s">
        <v>89</v>
      </c>
      <c r="E61" s="77" t="s">
        <v>18</v>
      </c>
      <c r="G61" s="79" t="s">
        <v>192</v>
      </c>
      <c r="H61" s="79" t="s">
        <v>94</v>
      </c>
      <c r="I61" s="79" t="s">
        <v>193</v>
      </c>
      <c r="J61" s="79" t="s">
        <v>3</v>
      </c>
      <c r="L61" s="79" t="s">
        <v>92</v>
      </c>
      <c r="M61" s="79" t="s">
        <v>12</v>
      </c>
      <c r="N61" s="79" t="s">
        <v>194</v>
      </c>
      <c r="O61" s="78">
        <v>4800</v>
      </c>
      <c r="P61" s="80">
        <v>43451</v>
      </c>
      <c r="Q61" s="80">
        <v>43632</v>
      </c>
      <c r="R61" s="78">
        <f>ROUND((Input_Sheet[[#This Row],[Fin Proyecto ]]-Input_Sheet[[#This Row],[Inicio Proyecto ]])/30,0)</f>
        <v>6</v>
      </c>
      <c r="S61" s="81">
        <v>0.25</v>
      </c>
      <c r="T61" s="81">
        <v>0.25</v>
      </c>
      <c r="U61" s="79" t="s">
        <v>304</v>
      </c>
      <c r="V61" s="77">
        <f t="shared" si="4"/>
        <v>100</v>
      </c>
      <c r="W61" s="79" t="s">
        <v>34</v>
      </c>
      <c r="X61" s="77">
        <f t="shared" si="5"/>
        <v>100</v>
      </c>
      <c r="Y61" s="79" t="s">
        <v>307</v>
      </c>
      <c r="Z61" s="77">
        <f t="shared" si="6"/>
        <v>50</v>
      </c>
      <c r="AA61" s="79" t="s">
        <v>40</v>
      </c>
      <c r="AB61" s="77">
        <f t="shared" si="7"/>
        <v>100</v>
      </c>
      <c r="AG61" s="88">
        <f>+Input_Sheet[[#This Row],[% Avance Real ]]*100</f>
        <v>25</v>
      </c>
    </row>
    <row r="62" spans="2:33" s="79" customFormat="1" hidden="1" x14ac:dyDescent="0.2">
      <c r="B62" s="88" t="str">
        <f>AG62&amp;COUNTIF($AG$3:AG62,AG62)</f>
        <v>102</v>
      </c>
      <c r="C62" s="78">
        <v>3972</v>
      </c>
      <c r="D62" s="79" t="s">
        <v>104</v>
      </c>
      <c r="E62" s="77" t="s">
        <v>254</v>
      </c>
      <c r="G62" s="79" t="s">
        <v>195</v>
      </c>
      <c r="H62" s="79" t="s">
        <v>196</v>
      </c>
      <c r="I62" s="79" t="s">
        <v>197</v>
      </c>
      <c r="J62" s="79" t="s">
        <v>11</v>
      </c>
      <c r="K62" s="79" t="s">
        <v>106</v>
      </c>
      <c r="L62" s="79" t="s">
        <v>82</v>
      </c>
      <c r="M62" s="79" t="s">
        <v>12</v>
      </c>
      <c r="N62" s="79" t="s">
        <v>198</v>
      </c>
      <c r="O62" s="78">
        <v>22000</v>
      </c>
      <c r="P62" s="80">
        <v>43405</v>
      </c>
      <c r="Q62" s="80">
        <v>43586</v>
      </c>
      <c r="R62" s="78">
        <f>ROUND((Input_Sheet[[#This Row],[Fin Proyecto ]]-Input_Sheet[[#This Row],[Inicio Proyecto ]])/30,0)</f>
        <v>6</v>
      </c>
      <c r="S62" s="81">
        <v>1</v>
      </c>
      <c r="T62" s="81">
        <v>0.1</v>
      </c>
      <c r="U62" s="79" t="s">
        <v>32</v>
      </c>
      <c r="V62" s="77">
        <f t="shared" si="4"/>
        <v>0</v>
      </c>
      <c r="W62" s="79" t="s">
        <v>36</v>
      </c>
      <c r="X62" s="77">
        <f t="shared" si="5"/>
        <v>25</v>
      </c>
      <c r="Z62" s="77" t="e">
        <f t="shared" si="6"/>
        <v>#N/A</v>
      </c>
      <c r="AA62" s="79" t="s">
        <v>40</v>
      </c>
      <c r="AB62" s="77">
        <f t="shared" si="7"/>
        <v>100</v>
      </c>
      <c r="AG62" s="88">
        <f>+Input_Sheet[[#This Row],[% Avance Real ]]*100</f>
        <v>10</v>
      </c>
    </row>
    <row r="63" spans="2:33" s="79" customFormat="1" hidden="1" x14ac:dyDescent="0.2">
      <c r="B63" s="88" t="str">
        <f>AG63&amp;COUNTIF($AG$3:AG63,AG63)</f>
        <v>372</v>
      </c>
      <c r="C63" s="78">
        <v>4032</v>
      </c>
      <c r="D63" s="79" t="s">
        <v>104</v>
      </c>
      <c r="E63" s="77" t="s">
        <v>254</v>
      </c>
      <c r="G63" s="79" t="s">
        <v>199</v>
      </c>
      <c r="H63" s="79" t="s">
        <v>62</v>
      </c>
      <c r="I63" s="79" t="s">
        <v>62</v>
      </c>
      <c r="J63" s="79" t="s">
        <v>11</v>
      </c>
      <c r="K63" s="79" t="s">
        <v>106</v>
      </c>
      <c r="L63" s="79" t="s">
        <v>92</v>
      </c>
      <c r="M63" s="79" t="s">
        <v>12</v>
      </c>
      <c r="N63" s="79" t="s">
        <v>200</v>
      </c>
      <c r="O63" s="78">
        <v>1212</v>
      </c>
      <c r="P63" s="80">
        <v>43466</v>
      </c>
      <c r="Q63" s="80">
        <v>43739</v>
      </c>
      <c r="R63" s="78">
        <f>ROUND((Input_Sheet[[#This Row],[Fin Proyecto ]]-Input_Sheet[[#This Row],[Inicio Proyecto ]])/30,0)</f>
        <v>9</v>
      </c>
      <c r="S63" s="81">
        <v>0.37</v>
      </c>
      <c r="T63" s="81">
        <v>0.37</v>
      </c>
      <c r="U63" s="79" t="s">
        <v>304</v>
      </c>
      <c r="V63" s="77">
        <f t="shared" si="4"/>
        <v>100</v>
      </c>
      <c r="W63" s="79" t="s">
        <v>34</v>
      </c>
      <c r="X63" s="77">
        <f t="shared" si="5"/>
        <v>100</v>
      </c>
      <c r="Y63" s="79" t="s">
        <v>37</v>
      </c>
      <c r="Z63" s="77">
        <f t="shared" si="6"/>
        <v>100</v>
      </c>
      <c r="AA63" s="79" t="s">
        <v>40</v>
      </c>
      <c r="AB63" s="77">
        <f t="shared" si="7"/>
        <v>100</v>
      </c>
      <c r="AG63" s="88">
        <f>+Input_Sheet[[#This Row],[% Avance Real ]]*100</f>
        <v>37</v>
      </c>
    </row>
    <row r="64" spans="2:33" s="79" customFormat="1" hidden="1" x14ac:dyDescent="0.2">
      <c r="B64" s="88" t="e">
        <f>AG64&amp;COUNTIF($AG$3:AG64,AG64)</f>
        <v>#VALUE!</v>
      </c>
      <c r="C64" s="78">
        <v>4086</v>
      </c>
      <c r="D64" s="79" t="s">
        <v>133</v>
      </c>
      <c r="E64" s="77" t="s">
        <v>255</v>
      </c>
      <c r="F64" s="79" t="s">
        <v>352</v>
      </c>
      <c r="G64" s="79" t="s">
        <v>201</v>
      </c>
      <c r="H64" s="79" t="s">
        <v>62</v>
      </c>
      <c r="I64" s="79" t="s">
        <v>62</v>
      </c>
      <c r="J64" s="79" t="s">
        <v>11</v>
      </c>
      <c r="K64" s="79" t="s">
        <v>26</v>
      </c>
      <c r="L64" s="79" t="s">
        <v>92</v>
      </c>
      <c r="M64" s="79" t="s">
        <v>14</v>
      </c>
      <c r="N64" s="79" t="s">
        <v>133</v>
      </c>
      <c r="O64" s="78">
        <v>3000</v>
      </c>
      <c r="P64" s="80">
        <v>43481</v>
      </c>
      <c r="Q64" s="80">
        <v>43632</v>
      </c>
      <c r="R64" s="78">
        <f>ROUND((Input_Sheet[[#This Row],[Fin Proyecto ]]-Input_Sheet[[#This Row],[Inicio Proyecto ]])/30,0)</f>
        <v>5</v>
      </c>
      <c r="S64" s="81" t="s">
        <v>135</v>
      </c>
      <c r="T64" s="81" t="s">
        <v>135</v>
      </c>
      <c r="U64" s="79" t="s">
        <v>304</v>
      </c>
      <c r="V64" s="77">
        <f t="shared" si="4"/>
        <v>100</v>
      </c>
      <c r="W64" s="79" t="s">
        <v>34</v>
      </c>
      <c r="X64" s="77">
        <f t="shared" si="5"/>
        <v>100</v>
      </c>
      <c r="Y64" s="79" t="s">
        <v>37</v>
      </c>
      <c r="Z64" s="77">
        <f t="shared" si="6"/>
        <v>100</v>
      </c>
      <c r="AA64" s="79" t="s">
        <v>40</v>
      </c>
      <c r="AB64" s="77">
        <f t="shared" si="7"/>
        <v>100</v>
      </c>
      <c r="AG64" s="88" t="e">
        <f>+Input_Sheet[[#This Row],[% Avance Real ]]*100</f>
        <v>#VALUE!</v>
      </c>
    </row>
    <row r="65" spans="2:33" s="79" customFormat="1" hidden="1" x14ac:dyDescent="0.2">
      <c r="B65" s="88" t="str">
        <f>AG65&amp;COUNTIF($AG$3:AG65,AG65)</f>
        <v>321</v>
      </c>
      <c r="C65" s="78">
        <v>4087</v>
      </c>
      <c r="D65" s="79" t="s">
        <v>89</v>
      </c>
      <c r="E65" s="77" t="s">
        <v>18</v>
      </c>
      <c r="G65" s="79" t="s">
        <v>202</v>
      </c>
      <c r="H65" s="79" t="s">
        <v>279</v>
      </c>
      <c r="I65" s="79" t="s">
        <v>91</v>
      </c>
      <c r="J65" s="79" t="s">
        <v>3</v>
      </c>
      <c r="L65" s="79" t="s">
        <v>82</v>
      </c>
      <c r="M65" s="79" t="s">
        <v>12</v>
      </c>
      <c r="N65" s="79" t="s">
        <v>194</v>
      </c>
      <c r="O65" s="78">
        <v>40000</v>
      </c>
      <c r="P65" s="80">
        <v>43503</v>
      </c>
      <c r="Q65" s="80">
        <v>43715</v>
      </c>
      <c r="R65" s="78">
        <f>ROUND((Input_Sheet[[#This Row],[Fin Proyecto ]]-Input_Sheet[[#This Row],[Inicio Proyecto ]])/30,0)</f>
        <v>7</v>
      </c>
      <c r="S65" s="81">
        <v>0.42</v>
      </c>
      <c r="T65" s="81">
        <v>0.32</v>
      </c>
      <c r="U65" s="79" t="s">
        <v>304</v>
      </c>
      <c r="V65" s="77">
        <f t="shared" si="4"/>
        <v>100</v>
      </c>
      <c r="W65" s="79" t="s">
        <v>35</v>
      </c>
      <c r="X65" s="77">
        <f t="shared" si="5"/>
        <v>50</v>
      </c>
      <c r="Y65" s="79" t="s">
        <v>307</v>
      </c>
      <c r="Z65" s="77">
        <f t="shared" si="6"/>
        <v>50</v>
      </c>
      <c r="AA65" s="79" t="s">
        <v>41</v>
      </c>
      <c r="AB65" s="77">
        <f t="shared" si="7"/>
        <v>50</v>
      </c>
      <c r="AG65" s="88">
        <f>+Input_Sheet[[#This Row],[% Avance Real ]]*100</f>
        <v>32</v>
      </c>
    </row>
    <row r="66" spans="2:33" s="79" customFormat="1" hidden="1" x14ac:dyDescent="0.2">
      <c r="B66" s="88" t="str">
        <f>AG66&amp;COUNTIF($AG$3:AG66,AG66)</f>
        <v>010</v>
      </c>
      <c r="C66" s="78">
        <v>4089</v>
      </c>
      <c r="D66" s="79" t="s">
        <v>104</v>
      </c>
      <c r="E66" s="77" t="s">
        <v>254</v>
      </c>
      <c r="F66" s="79" t="s">
        <v>162</v>
      </c>
      <c r="G66" s="79" t="s">
        <v>203</v>
      </c>
      <c r="H66" s="79" t="s">
        <v>62</v>
      </c>
      <c r="I66" s="79" t="s">
        <v>62</v>
      </c>
      <c r="J66" s="79" t="s">
        <v>11</v>
      </c>
      <c r="K66" s="79" t="s">
        <v>106</v>
      </c>
      <c r="N66" s="79" t="s">
        <v>180</v>
      </c>
      <c r="O66" s="78">
        <v>4000</v>
      </c>
      <c r="P66" s="80">
        <v>43525</v>
      </c>
      <c r="Q66" s="80">
        <v>43891</v>
      </c>
      <c r="R66" s="78">
        <f>ROUND((Input_Sheet[[#This Row],[Fin Proyecto ]]-Input_Sheet[[#This Row],[Inicio Proyecto ]])/30,0)</f>
        <v>12</v>
      </c>
      <c r="S66" s="81">
        <v>0</v>
      </c>
      <c r="T66" s="81">
        <v>0</v>
      </c>
      <c r="U66" s="79" t="s">
        <v>32</v>
      </c>
      <c r="V66" s="77">
        <f t="shared" si="4"/>
        <v>0</v>
      </c>
      <c r="X66" s="77" t="e">
        <f t="shared" si="5"/>
        <v>#N/A</v>
      </c>
      <c r="Z66" s="77" t="e">
        <f t="shared" si="6"/>
        <v>#N/A</v>
      </c>
      <c r="AA66" s="79" t="s">
        <v>41</v>
      </c>
      <c r="AB66" s="77">
        <f t="shared" si="7"/>
        <v>50</v>
      </c>
      <c r="AG66" s="88">
        <f>+Input_Sheet[[#This Row],[% Avance Real ]]*100</f>
        <v>0</v>
      </c>
    </row>
    <row r="67" spans="2:33" s="79" customFormat="1" hidden="1" x14ac:dyDescent="0.2">
      <c r="B67" s="88" t="str">
        <f>AG67&amp;COUNTIF($AG$3:AG67,AG67)</f>
        <v>502</v>
      </c>
      <c r="C67" s="78">
        <v>4090</v>
      </c>
      <c r="D67" s="79" t="s">
        <v>104</v>
      </c>
      <c r="E67" s="77" t="s">
        <v>254</v>
      </c>
      <c r="F67" s="79" t="s">
        <v>342</v>
      </c>
      <c r="G67" s="79" t="s">
        <v>204</v>
      </c>
      <c r="H67" s="79" t="s">
        <v>62</v>
      </c>
      <c r="I67" s="79" t="s">
        <v>62</v>
      </c>
      <c r="J67" s="79" t="s">
        <v>11</v>
      </c>
      <c r="K67" s="79" t="s">
        <v>106</v>
      </c>
      <c r="L67" s="79" t="s">
        <v>116</v>
      </c>
      <c r="M67" s="79" t="s">
        <v>12</v>
      </c>
      <c r="N67" s="79" t="s">
        <v>205</v>
      </c>
      <c r="O67" s="78">
        <v>1849</v>
      </c>
      <c r="P67" s="80">
        <v>43507</v>
      </c>
      <c r="Q67" s="80">
        <v>43566</v>
      </c>
      <c r="R67" s="78">
        <f>ROUND((Input_Sheet[[#This Row],[Fin Proyecto ]]-Input_Sheet[[#This Row],[Inicio Proyecto ]])/30,0)</f>
        <v>2</v>
      </c>
      <c r="S67" s="81">
        <v>0.7</v>
      </c>
      <c r="T67" s="81">
        <v>0.5</v>
      </c>
      <c r="U67" s="79" t="s">
        <v>304</v>
      </c>
      <c r="V67" s="77">
        <f t="shared" si="4"/>
        <v>100</v>
      </c>
      <c r="W67" s="79" t="s">
        <v>36</v>
      </c>
      <c r="X67" s="77">
        <f t="shared" si="5"/>
        <v>25</v>
      </c>
      <c r="Z67" s="77" t="e">
        <f t="shared" si="6"/>
        <v>#N/A</v>
      </c>
      <c r="AA67" s="79" t="s">
        <v>41</v>
      </c>
      <c r="AB67" s="77">
        <f t="shared" si="7"/>
        <v>50</v>
      </c>
      <c r="AG67" s="88">
        <f>+Input_Sheet[[#This Row],[% Avance Real ]]*100</f>
        <v>50</v>
      </c>
    </row>
    <row r="68" spans="2:33" s="79" customFormat="1" hidden="1" x14ac:dyDescent="0.2">
      <c r="B68" s="88" t="str">
        <f>AG68&amp;COUNTIF($AG$3:AG68,AG68)</f>
        <v>153</v>
      </c>
      <c r="C68" s="78">
        <v>4091</v>
      </c>
      <c r="D68" s="79" t="s">
        <v>104</v>
      </c>
      <c r="E68" s="77" t="s">
        <v>254</v>
      </c>
      <c r="F68" s="79" t="s">
        <v>206</v>
      </c>
      <c r="G68" s="79" t="s">
        <v>206</v>
      </c>
      <c r="H68" s="79" t="s">
        <v>62</v>
      </c>
      <c r="I68" s="79" t="s">
        <v>62</v>
      </c>
      <c r="J68" s="79" t="s">
        <v>11</v>
      </c>
      <c r="K68" s="79" t="s">
        <v>106</v>
      </c>
      <c r="L68" s="79" t="s">
        <v>63</v>
      </c>
      <c r="M68" s="79" t="s">
        <v>12</v>
      </c>
      <c r="N68" s="79" t="s">
        <v>143</v>
      </c>
      <c r="O68" s="78">
        <v>580</v>
      </c>
      <c r="P68" s="80">
        <v>43405</v>
      </c>
      <c r="Q68" s="80">
        <v>43647</v>
      </c>
      <c r="R68" s="78">
        <f>ROUND((Input_Sheet[[#This Row],[Fin Proyecto ]]-Input_Sheet[[#This Row],[Inicio Proyecto ]])/30,0)</f>
        <v>8</v>
      </c>
      <c r="S68" s="81">
        <v>0.35</v>
      </c>
      <c r="T68" s="81">
        <v>0.15</v>
      </c>
      <c r="U68" s="79" t="s">
        <v>304</v>
      </c>
      <c r="V68" s="77">
        <f t="shared" ref="V68:V91" si="8">+IF(U68=(VLOOKUP(U68,S_General,1,0)),(VLOOKUP(U68,S_General,5,0)),"")</f>
        <v>100</v>
      </c>
      <c r="W68" s="79" t="s">
        <v>36</v>
      </c>
      <c r="X68" s="77">
        <f t="shared" ref="X68:X91" si="9">+IF(W68=(VLOOKUP(W68,S_Tiempo,1,0)),(VLOOKUP(W68,S_Tiempo,5,0)),"")</f>
        <v>25</v>
      </c>
      <c r="Y68" s="79" t="s">
        <v>307</v>
      </c>
      <c r="Z68" s="77">
        <f t="shared" ref="Z68:Z91" si="10">+IF(Y68=(VLOOKUP(Y68,S_Costo,1,0)),(VLOOKUP(Y68,S_Costo,5,0)),"")</f>
        <v>50</v>
      </c>
      <c r="AA68" s="79" t="s">
        <v>40</v>
      </c>
      <c r="AB68" s="77">
        <f t="shared" ref="AB68:AB91" si="11">+IF(AA68=(VLOOKUP(AA68,S_Riesgo,1,0)),(VLOOKUP(AA68,S_Riesgo,5,0)),"")</f>
        <v>100</v>
      </c>
      <c r="AG68" s="88">
        <f>+Input_Sheet[[#This Row],[% Avance Real ]]*100</f>
        <v>15</v>
      </c>
    </row>
    <row r="69" spans="2:33" s="79" customFormat="1" hidden="1" x14ac:dyDescent="0.2">
      <c r="B69" s="88" t="str">
        <f>AG69&amp;COUNTIF($AG$3:AG69,AG69)</f>
        <v>301</v>
      </c>
      <c r="C69" s="78">
        <v>4092</v>
      </c>
      <c r="D69" s="79" t="s">
        <v>104</v>
      </c>
      <c r="E69" s="77" t="s">
        <v>254</v>
      </c>
      <c r="F69" s="79" t="s">
        <v>332</v>
      </c>
      <c r="G69" s="79" t="s">
        <v>207</v>
      </c>
      <c r="H69" s="79" t="s">
        <v>62</v>
      </c>
      <c r="I69" s="79" t="s">
        <v>62</v>
      </c>
      <c r="J69" s="79" t="s">
        <v>11</v>
      </c>
      <c r="K69" s="79" t="s">
        <v>106</v>
      </c>
      <c r="L69" s="79">
        <v>0</v>
      </c>
      <c r="M69" s="79" t="s">
        <v>12</v>
      </c>
      <c r="N69" s="79" t="s">
        <v>208</v>
      </c>
      <c r="O69" s="78">
        <v>1470</v>
      </c>
      <c r="P69" s="80"/>
      <c r="Q69" s="80"/>
      <c r="R69" s="78">
        <f>ROUND((Input_Sheet[[#This Row],[Fin Proyecto ]]-Input_Sheet[[#This Row],[Inicio Proyecto ]])/30,0)</f>
        <v>0</v>
      </c>
      <c r="S69" s="81">
        <v>0.32</v>
      </c>
      <c r="T69" s="81">
        <v>0.3</v>
      </c>
      <c r="U69" s="79" t="s">
        <v>304</v>
      </c>
      <c r="V69" s="77">
        <f t="shared" si="8"/>
        <v>100</v>
      </c>
      <c r="W69" s="79" t="s">
        <v>34</v>
      </c>
      <c r="X69" s="77">
        <f t="shared" si="9"/>
        <v>100</v>
      </c>
      <c r="Y69" s="79" t="s">
        <v>307</v>
      </c>
      <c r="Z69" s="77">
        <f t="shared" si="10"/>
        <v>50</v>
      </c>
      <c r="AA69" s="79" t="s">
        <v>40</v>
      </c>
      <c r="AB69" s="77">
        <f t="shared" si="11"/>
        <v>100</v>
      </c>
      <c r="AG69" s="88">
        <f>+Input_Sheet[[#This Row],[% Avance Real ]]*100</f>
        <v>30</v>
      </c>
    </row>
    <row r="70" spans="2:33" s="79" customFormat="1" hidden="1" x14ac:dyDescent="0.2">
      <c r="B70" s="88" t="str">
        <f>AG70&amp;COUNTIF($AG$3:AG70,AG70)</f>
        <v>011</v>
      </c>
      <c r="C70" s="78">
        <v>4097</v>
      </c>
      <c r="D70" s="79" t="s">
        <v>152</v>
      </c>
      <c r="E70" s="77" t="s">
        <v>256</v>
      </c>
      <c r="G70" s="79" t="s">
        <v>209</v>
      </c>
      <c r="H70" s="79" t="s">
        <v>62</v>
      </c>
      <c r="I70" s="79" t="s">
        <v>62</v>
      </c>
      <c r="J70" s="79" t="s">
        <v>11</v>
      </c>
      <c r="K70" s="79" t="s">
        <v>106</v>
      </c>
      <c r="L70" s="79" t="s">
        <v>63</v>
      </c>
      <c r="M70" s="79" t="s">
        <v>155</v>
      </c>
      <c r="N70" s="79" t="s">
        <v>152</v>
      </c>
      <c r="O70" s="78" t="s">
        <v>69</v>
      </c>
      <c r="P70" s="80">
        <v>43468</v>
      </c>
      <c r="Q70" s="80"/>
      <c r="R70" s="78">
        <f>ROUND((Input_Sheet[[#This Row],[Fin Proyecto ]]-Input_Sheet[[#This Row],[Inicio Proyecto ]])/30,0)</f>
        <v>-1449</v>
      </c>
      <c r="S70" s="81"/>
      <c r="T70" s="81"/>
      <c r="V70" s="77" t="e">
        <f t="shared" si="8"/>
        <v>#N/A</v>
      </c>
      <c r="X70" s="77" t="e">
        <f t="shared" si="9"/>
        <v>#N/A</v>
      </c>
      <c r="Z70" s="77" t="e">
        <f t="shared" si="10"/>
        <v>#N/A</v>
      </c>
      <c r="AB70" s="77" t="e">
        <f t="shared" si="11"/>
        <v>#N/A</v>
      </c>
      <c r="AG70" s="88">
        <f>+Input_Sheet[[#This Row],[% Avance Real ]]*100</f>
        <v>0</v>
      </c>
    </row>
    <row r="71" spans="2:33" s="79" customFormat="1" hidden="1" x14ac:dyDescent="0.2">
      <c r="B71" s="88" t="str">
        <f>AG71&amp;COUNTIF($AG$3:AG71,AG71)</f>
        <v>012</v>
      </c>
      <c r="C71" s="78">
        <v>4098</v>
      </c>
      <c r="D71" s="79" t="s">
        <v>152</v>
      </c>
      <c r="E71" s="77" t="s">
        <v>256</v>
      </c>
      <c r="F71" s="79" t="s">
        <v>343</v>
      </c>
      <c r="G71" s="79" t="s">
        <v>210</v>
      </c>
      <c r="H71" s="79">
        <v>0</v>
      </c>
      <c r="I71" s="79">
        <v>0</v>
      </c>
      <c r="J71" s="79" t="s">
        <v>11</v>
      </c>
      <c r="K71" s="79" t="s">
        <v>154</v>
      </c>
      <c r="L71" s="79">
        <v>0</v>
      </c>
      <c r="M71" s="79">
        <v>0</v>
      </c>
      <c r="N71" s="79" t="s">
        <v>152</v>
      </c>
      <c r="O71" s="78" t="s">
        <v>69</v>
      </c>
      <c r="P71" s="80"/>
      <c r="Q71" s="80"/>
      <c r="R71" s="78">
        <f>ROUND((Input_Sheet[[#This Row],[Fin Proyecto ]]-Input_Sheet[[#This Row],[Inicio Proyecto ]])/30,0)</f>
        <v>0</v>
      </c>
      <c r="S71" s="81"/>
      <c r="T71" s="81"/>
      <c r="V71" s="77" t="e">
        <f t="shared" si="8"/>
        <v>#N/A</v>
      </c>
      <c r="X71" s="77" t="e">
        <f t="shared" si="9"/>
        <v>#N/A</v>
      </c>
      <c r="Z71" s="77" t="e">
        <f t="shared" si="10"/>
        <v>#N/A</v>
      </c>
      <c r="AB71" s="77" t="e">
        <f t="shared" si="11"/>
        <v>#N/A</v>
      </c>
      <c r="AG71" s="88">
        <f>+Input_Sheet[[#This Row],[% Avance Real ]]*100</f>
        <v>0</v>
      </c>
    </row>
    <row r="72" spans="2:33" s="79" customFormat="1" hidden="1" x14ac:dyDescent="0.2">
      <c r="B72" s="88" t="str">
        <f>AG72&amp;COUNTIF($AG$3:AG72,AG72)</f>
        <v>013</v>
      </c>
      <c r="C72" s="78">
        <v>4116</v>
      </c>
      <c r="D72" s="79" t="s">
        <v>152</v>
      </c>
      <c r="E72" s="77" t="s">
        <v>256</v>
      </c>
      <c r="G72" s="79" t="s">
        <v>211</v>
      </c>
      <c r="H72" s="79">
        <v>0</v>
      </c>
      <c r="I72" s="79">
        <v>0</v>
      </c>
      <c r="J72" s="79" t="s">
        <v>11</v>
      </c>
      <c r="K72" s="79" t="s">
        <v>154</v>
      </c>
      <c r="L72" s="79">
        <v>0</v>
      </c>
      <c r="M72" s="79">
        <v>0</v>
      </c>
      <c r="N72" s="79" t="s">
        <v>152</v>
      </c>
      <c r="O72" s="78" t="s">
        <v>69</v>
      </c>
      <c r="P72" s="80"/>
      <c r="Q72" s="80"/>
      <c r="R72" s="78">
        <f>ROUND((Input_Sheet[[#This Row],[Fin Proyecto ]]-Input_Sheet[[#This Row],[Inicio Proyecto ]])/30,0)</f>
        <v>0</v>
      </c>
      <c r="S72" s="81"/>
      <c r="T72" s="81"/>
      <c r="V72" s="77" t="e">
        <f t="shared" si="8"/>
        <v>#N/A</v>
      </c>
      <c r="X72" s="77" t="e">
        <f t="shared" si="9"/>
        <v>#N/A</v>
      </c>
      <c r="Z72" s="77" t="e">
        <f t="shared" si="10"/>
        <v>#N/A</v>
      </c>
      <c r="AB72" s="77" t="e">
        <f t="shared" si="11"/>
        <v>#N/A</v>
      </c>
      <c r="AG72" s="88">
        <f>+Input_Sheet[[#This Row],[% Avance Real ]]*100</f>
        <v>0</v>
      </c>
    </row>
    <row r="73" spans="2:33" s="79" customFormat="1" hidden="1" x14ac:dyDescent="0.2">
      <c r="B73" s="88" t="str">
        <f>AG73&amp;COUNTIF($AG$3:AG73,AG73)</f>
        <v>11</v>
      </c>
      <c r="C73" s="78">
        <v>4195</v>
      </c>
      <c r="D73" s="79" t="s">
        <v>104</v>
      </c>
      <c r="E73" s="77" t="s">
        <v>254</v>
      </c>
      <c r="F73" s="79" t="s">
        <v>331</v>
      </c>
      <c r="G73" s="79" t="s">
        <v>212</v>
      </c>
      <c r="H73" s="79" t="s">
        <v>62</v>
      </c>
      <c r="I73" s="79" t="s">
        <v>62</v>
      </c>
      <c r="J73" s="79" t="s">
        <v>11</v>
      </c>
      <c r="K73" s="79" t="s">
        <v>106</v>
      </c>
      <c r="M73" s="79" t="s">
        <v>12</v>
      </c>
      <c r="O73" s="78">
        <v>6150</v>
      </c>
      <c r="P73" s="80"/>
      <c r="Q73" s="80"/>
      <c r="R73" s="78">
        <f>ROUND((Input_Sheet[[#This Row],[Fin Proyecto ]]-Input_Sheet[[#This Row],[Inicio Proyecto ]])/30,0)</f>
        <v>0</v>
      </c>
      <c r="S73" s="81">
        <v>0.01</v>
      </c>
      <c r="T73" s="81">
        <v>0.01</v>
      </c>
      <c r="U73" s="79" t="s">
        <v>32</v>
      </c>
      <c r="V73" s="77">
        <f t="shared" si="8"/>
        <v>0</v>
      </c>
      <c r="X73" s="77" t="e">
        <f t="shared" si="9"/>
        <v>#N/A</v>
      </c>
      <c r="Z73" s="77" t="e">
        <f t="shared" si="10"/>
        <v>#N/A</v>
      </c>
      <c r="AB73" s="77" t="e">
        <f t="shared" si="11"/>
        <v>#N/A</v>
      </c>
      <c r="AG73" s="88">
        <f>+Input_Sheet[[#This Row],[% Avance Real ]]*100</f>
        <v>1</v>
      </c>
    </row>
    <row r="74" spans="2:33" s="79" customFormat="1" hidden="1" x14ac:dyDescent="0.2">
      <c r="B74" s="88" t="str">
        <f>AG74&amp;COUNTIF($AG$3:AG74,AG74)</f>
        <v>52</v>
      </c>
      <c r="C74" s="78">
        <v>4196</v>
      </c>
      <c r="D74" s="79" t="s">
        <v>75</v>
      </c>
      <c r="E74" s="77" t="s">
        <v>252</v>
      </c>
      <c r="G74" s="79" t="s">
        <v>213</v>
      </c>
      <c r="H74" s="79" t="s">
        <v>72</v>
      </c>
      <c r="I74" s="79" t="e">
        <v>#N/A</v>
      </c>
      <c r="J74" s="79" t="s">
        <v>11</v>
      </c>
      <c r="K74" s="79" t="s">
        <v>14</v>
      </c>
      <c r="L74" s="79" t="e">
        <v>#N/A</v>
      </c>
      <c r="M74" s="79" t="e">
        <v>#N/A</v>
      </c>
      <c r="N74" s="79" t="e">
        <v>#N/A</v>
      </c>
      <c r="O74" s="78">
        <v>17000</v>
      </c>
      <c r="P74" s="80">
        <v>43525</v>
      </c>
      <c r="Q74" s="80">
        <v>44075</v>
      </c>
      <c r="R74" s="78">
        <f>ROUND((Input_Sheet[[#This Row],[Fin Proyecto ]]-Input_Sheet[[#This Row],[Inicio Proyecto ]])/30,0)</f>
        <v>18</v>
      </c>
      <c r="S74" s="81">
        <v>0.05</v>
      </c>
      <c r="T74" s="81">
        <v>0.05</v>
      </c>
      <c r="U74" s="79" t="s">
        <v>305</v>
      </c>
      <c r="V74" s="77">
        <f t="shared" si="8"/>
        <v>50</v>
      </c>
      <c r="W74" s="79" t="s">
        <v>34</v>
      </c>
      <c r="X74" s="77">
        <f t="shared" si="9"/>
        <v>100</v>
      </c>
      <c r="Y74" s="79" t="s">
        <v>307</v>
      </c>
      <c r="Z74" s="77">
        <f t="shared" si="10"/>
        <v>50</v>
      </c>
      <c r="AA74" s="79" t="s">
        <v>40</v>
      </c>
      <c r="AB74" s="77">
        <f t="shared" si="11"/>
        <v>100</v>
      </c>
      <c r="AG74" s="88">
        <f>+Input_Sheet[[#This Row],[% Avance Real ]]*100</f>
        <v>5</v>
      </c>
    </row>
    <row r="75" spans="2:33" s="79" customFormat="1" hidden="1" x14ac:dyDescent="0.2">
      <c r="B75" s="88" t="str">
        <f>AG75&amp;COUNTIF($AG$3:AG75,AG75)</f>
        <v>61</v>
      </c>
      <c r="C75" s="78">
        <v>4197</v>
      </c>
      <c r="D75" s="79" t="s">
        <v>85</v>
      </c>
      <c r="E75" s="77" t="s">
        <v>253</v>
      </c>
      <c r="G75" s="79" t="s">
        <v>214</v>
      </c>
      <c r="H75" s="79" t="s">
        <v>215</v>
      </c>
      <c r="I75" s="79" t="s">
        <v>216</v>
      </c>
      <c r="J75" s="79" t="s">
        <v>311</v>
      </c>
      <c r="K75" s="79" t="s">
        <v>217</v>
      </c>
      <c r="O75" s="78">
        <v>2500</v>
      </c>
      <c r="P75" s="80"/>
      <c r="Q75" s="80"/>
      <c r="R75" s="78">
        <f>ROUND((Input_Sheet[[#This Row],[Fin Proyecto ]]-Input_Sheet[[#This Row],[Inicio Proyecto ]])/30,0)</f>
        <v>0</v>
      </c>
      <c r="S75" s="81">
        <v>0.06</v>
      </c>
      <c r="T75" s="81">
        <v>0.06</v>
      </c>
      <c r="U75" s="79" t="s">
        <v>304</v>
      </c>
      <c r="V75" s="77">
        <f t="shared" si="8"/>
        <v>100</v>
      </c>
      <c r="W75" s="79" t="s">
        <v>34</v>
      </c>
      <c r="X75" s="77">
        <f t="shared" si="9"/>
        <v>100</v>
      </c>
      <c r="Y75" s="79" t="s">
        <v>307</v>
      </c>
      <c r="Z75" s="77">
        <f t="shared" si="10"/>
        <v>50</v>
      </c>
      <c r="AA75" s="79" t="s">
        <v>40</v>
      </c>
      <c r="AB75" s="77">
        <f t="shared" si="11"/>
        <v>100</v>
      </c>
      <c r="AG75" s="88">
        <f>+Input_Sheet[[#This Row],[% Avance Real ]]*100</f>
        <v>6</v>
      </c>
    </row>
    <row r="76" spans="2:33" s="79" customFormat="1" x14ac:dyDescent="0.2">
      <c r="B76" s="88" t="e">
        <f>AG76&amp;COUNTIF($AG$3:AG76,AG76)</f>
        <v>#VALUE!</v>
      </c>
      <c r="C76" s="78">
        <v>4198</v>
      </c>
      <c r="D76" s="79" t="s">
        <v>60</v>
      </c>
      <c r="E76" s="77" t="s">
        <v>249</v>
      </c>
      <c r="F76" s="79" t="s">
        <v>356</v>
      </c>
      <c r="G76" s="79" t="s">
        <v>218</v>
      </c>
      <c r="H76" s="79" t="s">
        <v>62</v>
      </c>
      <c r="I76" s="79" t="s">
        <v>62</v>
      </c>
      <c r="J76" s="79" t="s">
        <v>11</v>
      </c>
      <c r="K76" s="79" t="s">
        <v>24</v>
      </c>
      <c r="L76" s="79" t="s">
        <v>82</v>
      </c>
      <c r="M76" s="79" t="s">
        <v>13</v>
      </c>
      <c r="N76" s="79" t="s">
        <v>148</v>
      </c>
      <c r="O76" s="78">
        <v>20643.2</v>
      </c>
      <c r="P76" s="80">
        <v>43556</v>
      </c>
      <c r="Q76" s="80">
        <v>44166</v>
      </c>
      <c r="R76" s="78">
        <f>ROUND((Input_Sheet[[#This Row],[Fin Proyecto ]]-Input_Sheet[[#This Row],[Inicio Proyecto ]])/30,0)</f>
        <v>20</v>
      </c>
      <c r="S76" s="81" t="s">
        <v>219</v>
      </c>
      <c r="T76" s="81" t="s">
        <v>219</v>
      </c>
      <c r="U76" s="79" t="s">
        <v>304</v>
      </c>
      <c r="V76" s="77">
        <f t="shared" si="8"/>
        <v>100</v>
      </c>
      <c r="W76" s="79" t="s">
        <v>34</v>
      </c>
      <c r="X76" s="77">
        <f t="shared" si="9"/>
        <v>100</v>
      </c>
      <c r="Y76" s="79" t="s">
        <v>307</v>
      </c>
      <c r="Z76" s="77">
        <f t="shared" si="10"/>
        <v>50</v>
      </c>
      <c r="AA76" s="79" t="s">
        <v>40</v>
      </c>
      <c r="AB76" s="77">
        <f t="shared" si="11"/>
        <v>100</v>
      </c>
      <c r="AG76" s="88" t="e">
        <f>+Input_Sheet[[#This Row],[% Avance Real ]]*100</f>
        <v>#VALUE!</v>
      </c>
    </row>
    <row r="77" spans="2:33" s="79" customFormat="1" hidden="1" x14ac:dyDescent="0.2">
      <c r="B77" s="88" t="str">
        <f>AG77&amp;COUNTIF($AG$3:AG77,AG77)</f>
        <v>53</v>
      </c>
      <c r="C77" s="78">
        <v>4214</v>
      </c>
      <c r="D77" s="79" t="s">
        <v>104</v>
      </c>
      <c r="E77" s="77" t="s">
        <v>254</v>
      </c>
      <c r="G77" s="79" t="s">
        <v>220</v>
      </c>
      <c r="H77" s="79" t="s">
        <v>62</v>
      </c>
      <c r="I77" s="79" t="s">
        <v>62</v>
      </c>
      <c r="J77" s="79" t="s">
        <v>11</v>
      </c>
      <c r="K77" s="79" t="s">
        <v>106</v>
      </c>
      <c r="O77" s="78">
        <v>3000</v>
      </c>
      <c r="P77" s="80"/>
      <c r="Q77" s="80"/>
      <c r="R77" s="78">
        <f>ROUND((Input_Sheet[[#This Row],[Fin Proyecto ]]-Input_Sheet[[#This Row],[Inicio Proyecto ]])/30,0)</f>
        <v>0</v>
      </c>
      <c r="S77" s="81">
        <v>0.08</v>
      </c>
      <c r="T77" s="81">
        <v>0.05</v>
      </c>
      <c r="U77" s="79" t="s">
        <v>304</v>
      </c>
      <c r="V77" s="77">
        <f t="shared" si="8"/>
        <v>100</v>
      </c>
      <c r="W77" s="79" t="s">
        <v>35</v>
      </c>
      <c r="X77" s="77">
        <f t="shared" si="9"/>
        <v>50</v>
      </c>
      <c r="Y77" s="79" t="s">
        <v>307</v>
      </c>
      <c r="Z77" s="77">
        <f t="shared" si="10"/>
        <v>50</v>
      </c>
      <c r="AA77" s="79" t="s">
        <v>40</v>
      </c>
      <c r="AB77" s="77">
        <f t="shared" si="11"/>
        <v>100</v>
      </c>
      <c r="AG77" s="88">
        <f>+Input_Sheet[[#This Row],[% Avance Real ]]*100</f>
        <v>5</v>
      </c>
    </row>
    <row r="78" spans="2:33" s="79" customFormat="1" hidden="1" x14ac:dyDescent="0.2">
      <c r="B78" s="88" t="str">
        <f>AG78&amp;COUNTIF($AG$3:AG78,AG78)</f>
        <v>103</v>
      </c>
      <c r="C78" s="78">
        <v>4215</v>
      </c>
      <c r="D78" s="79" t="s">
        <v>104</v>
      </c>
      <c r="E78" s="77" t="s">
        <v>254</v>
      </c>
      <c r="F78" s="79" t="s">
        <v>221</v>
      </c>
      <c r="G78" s="79" t="s">
        <v>221</v>
      </c>
      <c r="H78" s="79" t="s">
        <v>62</v>
      </c>
      <c r="I78" s="79" t="s">
        <v>62</v>
      </c>
      <c r="J78" s="79" t="s">
        <v>11</v>
      </c>
      <c r="K78" s="79" t="s">
        <v>106</v>
      </c>
      <c r="O78" s="78">
        <v>1212</v>
      </c>
      <c r="P78" s="80"/>
      <c r="Q78" s="80"/>
      <c r="R78" s="78">
        <f>ROUND((Input_Sheet[[#This Row],[Fin Proyecto ]]-Input_Sheet[[#This Row],[Inicio Proyecto ]])/30,0)</f>
        <v>0</v>
      </c>
      <c r="S78" s="81">
        <v>0.1</v>
      </c>
      <c r="T78" s="81">
        <v>0.1</v>
      </c>
      <c r="U78" s="79" t="s">
        <v>304</v>
      </c>
      <c r="V78" s="77">
        <f t="shared" si="8"/>
        <v>100</v>
      </c>
      <c r="W78" s="79" t="s">
        <v>34</v>
      </c>
      <c r="X78" s="77">
        <f t="shared" si="9"/>
        <v>100</v>
      </c>
      <c r="Z78" s="77" t="e">
        <f t="shared" si="10"/>
        <v>#N/A</v>
      </c>
      <c r="AA78" s="79" t="s">
        <v>40</v>
      </c>
      <c r="AB78" s="77">
        <f t="shared" si="11"/>
        <v>100</v>
      </c>
      <c r="AG78" s="88">
        <f>+Input_Sheet[[#This Row],[% Avance Real ]]*100</f>
        <v>10</v>
      </c>
    </row>
    <row r="79" spans="2:33" s="79" customFormat="1" hidden="1" x14ac:dyDescent="0.2">
      <c r="B79" s="88" t="str">
        <f>AG79&amp;COUNTIF($AG$3:AG79,AG79)</f>
        <v>311</v>
      </c>
      <c r="C79" s="78">
        <v>4216</v>
      </c>
      <c r="D79" s="79" t="s">
        <v>85</v>
      </c>
      <c r="E79" s="77" t="s">
        <v>253</v>
      </c>
      <c r="G79" s="79" t="s">
        <v>222</v>
      </c>
      <c r="H79" s="79" t="s">
        <v>277</v>
      </c>
      <c r="I79" s="79" t="s">
        <v>87</v>
      </c>
      <c r="J79" s="79" t="s">
        <v>311</v>
      </c>
      <c r="O79" s="78">
        <v>1895</v>
      </c>
      <c r="P79" s="80"/>
      <c r="Q79" s="80"/>
      <c r="R79" s="78">
        <f>ROUND((Input_Sheet[[#This Row],[Fin Proyecto ]]-Input_Sheet[[#This Row],[Inicio Proyecto ]])/30,0)</f>
        <v>0</v>
      </c>
      <c r="S79" s="81">
        <v>0.41</v>
      </c>
      <c r="T79" s="81">
        <v>0.31</v>
      </c>
      <c r="U79" s="79" t="s">
        <v>304</v>
      </c>
      <c r="V79" s="77">
        <f t="shared" si="8"/>
        <v>100</v>
      </c>
      <c r="W79" s="79" t="s">
        <v>35</v>
      </c>
      <c r="X79" s="77">
        <f t="shared" si="9"/>
        <v>50</v>
      </c>
      <c r="Y79" s="79" t="s">
        <v>307</v>
      </c>
      <c r="Z79" s="77">
        <f t="shared" si="10"/>
        <v>50</v>
      </c>
      <c r="AA79" s="79" t="s">
        <v>40</v>
      </c>
      <c r="AB79" s="77">
        <f t="shared" si="11"/>
        <v>100</v>
      </c>
      <c r="AG79" s="88">
        <f>+Input_Sheet[[#This Row],[% Avance Real ]]*100</f>
        <v>31</v>
      </c>
    </row>
    <row r="80" spans="2:33" s="79" customFormat="1" hidden="1" x14ac:dyDescent="0.2">
      <c r="B80" s="88" t="str">
        <f>AG80&amp;COUNTIF($AG$3:AG80,AG80)</f>
        <v>21</v>
      </c>
      <c r="C80" s="78">
        <v>4226</v>
      </c>
      <c r="D80" s="79" t="s">
        <v>70</v>
      </c>
      <c r="E80" s="77" t="s">
        <v>251</v>
      </c>
      <c r="G80" s="79" t="s">
        <v>223</v>
      </c>
      <c r="H80" s="79" t="s">
        <v>72</v>
      </c>
      <c r="I80" s="79" t="s">
        <v>73</v>
      </c>
      <c r="J80" s="79" t="s">
        <v>2</v>
      </c>
      <c r="K80" s="79" t="s">
        <v>24</v>
      </c>
      <c r="O80" s="78">
        <v>54935</v>
      </c>
      <c r="P80" s="80"/>
      <c r="Q80" s="80"/>
      <c r="R80" s="78">
        <f>ROUND((Input_Sheet[[#This Row],[Fin Proyecto ]]-Input_Sheet[[#This Row],[Inicio Proyecto ]])/30,0)</f>
        <v>0</v>
      </c>
      <c r="S80" s="81">
        <v>0.02</v>
      </c>
      <c r="T80" s="81">
        <v>0.02</v>
      </c>
      <c r="U80" s="79" t="s">
        <v>32</v>
      </c>
      <c r="V80" s="77">
        <f t="shared" si="8"/>
        <v>0</v>
      </c>
      <c r="W80" s="79" t="s">
        <v>34</v>
      </c>
      <c r="X80" s="77">
        <f t="shared" si="9"/>
        <v>100</v>
      </c>
      <c r="Y80" s="79" t="s">
        <v>307</v>
      </c>
      <c r="Z80" s="77">
        <f t="shared" si="10"/>
        <v>50</v>
      </c>
      <c r="AA80" s="79" t="s">
        <v>40</v>
      </c>
      <c r="AB80" s="77">
        <f t="shared" si="11"/>
        <v>100</v>
      </c>
      <c r="AG80" s="88">
        <f>+Input_Sheet[[#This Row],[% Avance Real ]]*100</f>
        <v>2</v>
      </c>
    </row>
    <row r="81" spans="2:33" s="79" customFormat="1" hidden="1" x14ac:dyDescent="0.2">
      <c r="B81" s="88" t="str">
        <f>AG81&amp;COUNTIF($AG$3:AG81,AG81)</f>
        <v>014</v>
      </c>
      <c r="C81" s="78">
        <v>4247</v>
      </c>
      <c r="D81" s="79" t="s">
        <v>65</v>
      </c>
      <c r="E81" s="77" t="s">
        <v>250</v>
      </c>
      <c r="F81" s="79" t="s">
        <v>224</v>
      </c>
      <c r="G81" s="79" t="s">
        <v>225</v>
      </c>
      <c r="O81" s="78" t="s">
        <v>69</v>
      </c>
      <c r="P81" s="80"/>
      <c r="Q81" s="80"/>
      <c r="R81" s="78">
        <f>ROUND((Input_Sheet[[#This Row],[Fin Proyecto ]]-Input_Sheet[[#This Row],[Inicio Proyecto ]])/30,0)</f>
        <v>0</v>
      </c>
      <c r="S81" s="81"/>
      <c r="T81" s="81"/>
      <c r="V81" s="77" t="e">
        <f t="shared" si="8"/>
        <v>#N/A</v>
      </c>
      <c r="X81" s="77" t="e">
        <f t="shared" si="9"/>
        <v>#N/A</v>
      </c>
      <c r="Z81" s="77" t="e">
        <f t="shared" si="10"/>
        <v>#N/A</v>
      </c>
      <c r="AB81" s="77" t="e">
        <f t="shared" si="11"/>
        <v>#N/A</v>
      </c>
      <c r="AG81" s="88">
        <f>+Input_Sheet[[#This Row],[% Avance Real ]]*100</f>
        <v>0</v>
      </c>
    </row>
    <row r="82" spans="2:33" s="79" customFormat="1" hidden="1" x14ac:dyDescent="0.2">
      <c r="B82" s="88" t="str">
        <f>AG82&amp;COUNTIF($AG$3:AG82,AG82)</f>
        <v>651</v>
      </c>
      <c r="C82" s="78">
        <v>4248</v>
      </c>
      <c r="D82" s="79" t="s">
        <v>70</v>
      </c>
      <c r="E82" s="77" t="s">
        <v>251</v>
      </c>
      <c r="F82" s="79" t="s">
        <v>226</v>
      </c>
      <c r="G82" s="79" t="s">
        <v>227</v>
      </c>
      <c r="O82" s="78"/>
      <c r="P82" s="80"/>
      <c r="Q82" s="80"/>
      <c r="R82" s="78">
        <f>ROUND((Input_Sheet[[#This Row],[Fin Proyecto ]]-Input_Sheet[[#This Row],[Inicio Proyecto ]])/30,0)</f>
        <v>0</v>
      </c>
      <c r="S82" s="81">
        <v>0.65</v>
      </c>
      <c r="T82" s="81">
        <v>0.65</v>
      </c>
      <c r="U82" s="79" t="s">
        <v>304</v>
      </c>
      <c r="V82" s="77">
        <f t="shared" si="8"/>
        <v>100</v>
      </c>
      <c r="X82" s="77" t="e">
        <f t="shared" si="9"/>
        <v>#N/A</v>
      </c>
      <c r="Z82" s="77" t="e">
        <f t="shared" si="10"/>
        <v>#N/A</v>
      </c>
      <c r="AB82" s="77" t="e">
        <f t="shared" si="11"/>
        <v>#N/A</v>
      </c>
      <c r="AG82" s="88">
        <f>+Input_Sheet[[#This Row],[% Avance Real ]]*100</f>
        <v>65</v>
      </c>
    </row>
    <row r="83" spans="2:33" s="79" customFormat="1" hidden="1" x14ac:dyDescent="0.2">
      <c r="B83" s="88" t="str">
        <f>AG83&amp;COUNTIF($AG$3:AG83,AG83)</f>
        <v>015</v>
      </c>
      <c r="C83" s="78">
        <v>4249</v>
      </c>
      <c r="D83" s="79" t="s">
        <v>104</v>
      </c>
      <c r="E83" s="77" t="s">
        <v>254</v>
      </c>
      <c r="F83" s="79" t="s">
        <v>105</v>
      </c>
      <c r="G83" s="79" t="s">
        <v>228</v>
      </c>
      <c r="H83" s="79" t="s">
        <v>62</v>
      </c>
      <c r="I83" s="79" t="s">
        <v>62</v>
      </c>
      <c r="J83" s="79" t="s">
        <v>11</v>
      </c>
      <c r="K83" s="79" t="s">
        <v>106</v>
      </c>
      <c r="O83" s="78"/>
      <c r="P83" s="80"/>
      <c r="Q83" s="80"/>
      <c r="R83" s="78">
        <f>ROUND((Input_Sheet[[#This Row],[Fin Proyecto ]]-Input_Sheet[[#This Row],[Inicio Proyecto ]])/30,0)</f>
        <v>0</v>
      </c>
      <c r="S83" s="81"/>
      <c r="T83" s="81"/>
      <c r="U83" s="79" t="s">
        <v>304</v>
      </c>
      <c r="V83" s="77">
        <f t="shared" si="8"/>
        <v>100</v>
      </c>
      <c r="X83" s="77" t="e">
        <f t="shared" si="9"/>
        <v>#N/A</v>
      </c>
      <c r="Z83" s="77" t="e">
        <f t="shared" si="10"/>
        <v>#N/A</v>
      </c>
      <c r="AB83" s="77" t="e">
        <f t="shared" si="11"/>
        <v>#N/A</v>
      </c>
      <c r="AG83" s="88">
        <f>+Input_Sheet[[#This Row],[% Avance Real ]]*100</f>
        <v>0</v>
      </c>
    </row>
    <row r="84" spans="2:33" s="79" customFormat="1" hidden="1" x14ac:dyDescent="0.2">
      <c r="B84" s="88" t="str">
        <f>AG84&amp;COUNTIF($AG$3:AG84,AG84)</f>
        <v>1006</v>
      </c>
      <c r="C84" s="78">
        <v>4250</v>
      </c>
      <c r="D84" s="79" t="s">
        <v>104</v>
      </c>
      <c r="E84" s="77" t="s">
        <v>254</v>
      </c>
      <c r="G84" s="79" t="s">
        <v>229</v>
      </c>
      <c r="H84" s="79" t="s">
        <v>62</v>
      </c>
      <c r="I84" s="79" t="s">
        <v>62</v>
      </c>
      <c r="J84" s="79" t="s">
        <v>11</v>
      </c>
      <c r="K84" s="79" t="s">
        <v>106</v>
      </c>
      <c r="O84" s="78">
        <v>0</v>
      </c>
      <c r="P84" s="80"/>
      <c r="Q84" s="80"/>
      <c r="R84" s="78">
        <f>ROUND((Input_Sheet[[#This Row],[Fin Proyecto ]]-Input_Sheet[[#This Row],[Inicio Proyecto ]])/30,0)</f>
        <v>0</v>
      </c>
      <c r="S84" s="81">
        <v>1</v>
      </c>
      <c r="T84" s="81">
        <v>1</v>
      </c>
      <c r="U84" s="79" t="s">
        <v>304</v>
      </c>
      <c r="V84" s="77">
        <f t="shared" si="8"/>
        <v>100</v>
      </c>
      <c r="W84" s="79" t="s">
        <v>34</v>
      </c>
      <c r="X84" s="77">
        <f t="shared" si="9"/>
        <v>100</v>
      </c>
      <c r="Y84" s="79" t="s">
        <v>307</v>
      </c>
      <c r="Z84" s="77">
        <f t="shared" si="10"/>
        <v>50</v>
      </c>
      <c r="AA84" s="79" t="s">
        <v>40</v>
      </c>
      <c r="AB84" s="77">
        <f t="shared" si="11"/>
        <v>100</v>
      </c>
      <c r="AG84" s="88">
        <f>+Input_Sheet[[#This Row],[% Avance Real ]]*100</f>
        <v>100</v>
      </c>
    </row>
    <row r="85" spans="2:33" s="79" customFormat="1" hidden="1" x14ac:dyDescent="0.2">
      <c r="B85" s="88" t="str">
        <f>AG85&amp;COUNTIF($AG$3:AG85,AG85)</f>
        <v>016</v>
      </c>
      <c r="C85" s="78">
        <v>4258</v>
      </c>
      <c r="D85" s="79" t="s">
        <v>133</v>
      </c>
      <c r="E85" s="77" t="s">
        <v>255</v>
      </c>
      <c r="F85" s="79" t="s">
        <v>230</v>
      </c>
      <c r="G85" s="79" t="s">
        <v>231</v>
      </c>
      <c r="O85" s="78" t="s">
        <v>69</v>
      </c>
      <c r="P85" s="80"/>
      <c r="Q85" s="80"/>
      <c r="R85" s="78">
        <f>ROUND((Input_Sheet[[#This Row],[Fin Proyecto ]]-Input_Sheet[[#This Row],[Inicio Proyecto ]])/30,0)</f>
        <v>0</v>
      </c>
      <c r="S85" s="81"/>
      <c r="T85" s="81"/>
      <c r="U85" s="79" t="s">
        <v>304</v>
      </c>
      <c r="V85" s="77">
        <f t="shared" si="8"/>
        <v>100</v>
      </c>
      <c r="W85" s="79" t="s">
        <v>34</v>
      </c>
      <c r="X85" s="77">
        <f t="shared" si="9"/>
        <v>100</v>
      </c>
      <c r="Y85" s="79" t="s">
        <v>37</v>
      </c>
      <c r="Z85" s="77">
        <f t="shared" si="10"/>
        <v>100</v>
      </c>
      <c r="AA85" s="79" t="s">
        <v>40</v>
      </c>
      <c r="AB85" s="77">
        <f t="shared" si="11"/>
        <v>100</v>
      </c>
      <c r="AG85" s="88">
        <f>+Input_Sheet[[#This Row],[% Avance Real ]]*100</f>
        <v>0</v>
      </c>
    </row>
    <row r="86" spans="2:33" s="79" customFormat="1" hidden="1" x14ac:dyDescent="0.2">
      <c r="B86" s="88" t="str">
        <f>AG86&amp;COUNTIF($AG$3:AG86,AG86)</f>
        <v>017</v>
      </c>
      <c r="C86" s="78">
        <v>4259</v>
      </c>
      <c r="D86" s="79" t="s">
        <v>104</v>
      </c>
      <c r="E86" s="77" t="s">
        <v>254</v>
      </c>
      <c r="F86" s="79" t="s">
        <v>232</v>
      </c>
      <c r="G86" s="79" t="s">
        <v>233</v>
      </c>
      <c r="H86" s="79" t="s">
        <v>62</v>
      </c>
      <c r="I86" s="79" t="s">
        <v>62</v>
      </c>
      <c r="J86" s="79" t="s">
        <v>11</v>
      </c>
      <c r="K86" s="79" t="s">
        <v>106</v>
      </c>
      <c r="O86" s="78"/>
      <c r="P86" s="80"/>
      <c r="Q86" s="80"/>
      <c r="R86" s="78">
        <f>ROUND((Input_Sheet[[#This Row],[Fin Proyecto ]]-Input_Sheet[[#This Row],[Inicio Proyecto ]])/30,0)</f>
        <v>0</v>
      </c>
      <c r="S86" s="81"/>
      <c r="T86" s="81"/>
      <c r="U86" s="79" t="s">
        <v>304</v>
      </c>
      <c r="V86" s="77">
        <f t="shared" si="8"/>
        <v>100</v>
      </c>
      <c r="X86" s="77" t="e">
        <f t="shared" si="9"/>
        <v>#N/A</v>
      </c>
      <c r="Z86" s="77" t="e">
        <f t="shared" si="10"/>
        <v>#N/A</v>
      </c>
      <c r="AB86" s="77" t="e">
        <f t="shared" si="11"/>
        <v>#N/A</v>
      </c>
      <c r="AG86" s="88">
        <f>+Input_Sheet[[#This Row],[% Avance Real ]]*100</f>
        <v>0</v>
      </c>
    </row>
    <row r="87" spans="2:33" s="79" customFormat="1" hidden="1" x14ac:dyDescent="0.2">
      <c r="B87" s="88" t="str">
        <f>AG87&amp;COUNTIF($AG$3:AG87,AG87)</f>
        <v>018</v>
      </c>
      <c r="C87" s="78">
        <v>4265</v>
      </c>
      <c r="D87" s="79" t="s">
        <v>104</v>
      </c>
      <c r="E87" s="77" t="s">
        <v>254</v>
      </c>
      <c r="F87" s="79" t="s">
        <v>232</v>
      </c>
      <c r="G87" s="79" t="s">
        <v>234</v>
      </c>
      <c r="H87" s="79" t="s">
        <v>62</v>
      </c>
      <c r="I87" s="79" t="s">
        <v>62</v>
      </c>
      <c r="J87" s="79" t="s">
        <v>11</v>
      </c>
      <c r="K87" s="79" t="s">
        <v>106</v>
      </c>
      <c r="O87" s="78"/>
      <c r="P87" s="80"/>
      <c r="Q87" s="80"/>
      <c r="R87" s="78">
        <f>ROUND((Input_Sheet[[#This Row],[Fin Proyecto ]]-Input_Sheet[[#This Row],[Inicio Proyecto ]])/30,0)</f>
        <v>0</v>
      </c>
      <c r="S87" s="81"/>
      <c r="T87" s="81"/>
      <c r="U87" s="79" t="s">
        <v>304</v>
      </c>
      <c r="V87" s="77">
        <f t="shared" si="8"/>
        <v>100</v>
      </c>
      <c r="X87" s="77" t="e">
        <f t="shared" si="9"/>
        <v>#N/A</v>
      </c>
      <c r="Z87" s="77" t="e">
        <f t="shared" si="10"/>
        <v>#N/A</v>
      </c>
      <c r="AB87" s="77" t="e">
        <f t="shared" si="11"/>
        <v>#N/A</v>
      </c>
      <c r="AG87" s="88">
        <f>+Input_Sheet[[#This Row],[% Avance Real ]]*100</f>
        <v>0</v>
      </c>
    </row>
    <row r="88" spans="2:33" s="79" customFormat="1" hidden="1" x14ac:dyDescent="0.2">
      <c r="B88" s="88" t="str">
        <f>AG88&amp;COUNTIF($AG$3:AG88,AG88)</f>
        <v>019</v>
      </c>
      <c r="C88" s="78">
        <v>4284</v>
      </c>
      <c r="D88" s="79" t="s">
        <v>104</v>
      </c>
      <c r="E88" s="77" t="s">
        <v>254</v>
      </c>
      <c r="F88" s="79" t="s">
        <v>235</v>
      </c>
      <c r="G88" s="79" t="s">
        <v>236</v>
      </c>
      <c r="H88" s="79" t="s">
        <v>62</v>
      </c>
      <c r="I88" s="79" t="s">
        <v>62</v>
      </c>
      <c r="J88" s="79" t="s">
        <v>11</v>
      </c>
      <c r="K88" s="79" t="s">
        <v>106</v>
      </c>
      <c r="O88" s="78"/>
      <c r="P88" s="80"/>
      <c r="Q88" s="80"/>
      <c r="R88" s="78">
        <f>ROUND((Input_Sheet[[#This Row],[Fin Proyecto ]]-Input_Sheet[[#This Row],[Inicio Proyecto ]])/30,0)</f>
        <v>0</v>
      </c>
      <c r="S88" s="81"/>
      <c r="T88" s="81"/>
      <c r="U88" s="79" t="s">
        <v>304</v>
      </c>
      <c r="V88" s="77">
        <f t="shared" si="8"/>
        <v>100</v>
      </c>
      <c r="X88" s="77" t="e">
        <f t="shared" si="9"/>
        <v>#N/A</v>
      </c>
      <c r="Z88" s="77" t="e">
        <f t="shared" si="10"/>
        <v>#N/A</v>
      </c>
      <c r="AB88" s="77" t="e">
        <f t="shared" si="11"/>
        <v>#N/A</v>
      </c>
      <c r="AG88" s="88">
        <f>+Input_Sheet[[#This Row],[% Avance Real ]]*100</f>
        <v>0</v>
      </c>
    </row>
    <row r="89" spans="2:33" s="79" customFormat="1" hidden="1" x14ac:dyDescent="0.2">
      <c r="B89" s="88" t="str">
        <f>AG89&amp;COUNTIF($AG$3:AG89,AG89)</f>
        <v>12</v>
      </c>
      <c r="C89" s="78">
        <v>4287</v>
      </c>
      <c r="D89" s="79" t="s">
        <v>75</v>
      </c>
      <c r="E89" s="77" t="s">
        <v>252</v>
      </c>
      <c r="F89" s="79" t="s">
        <v>237</v>
      </c>
      <c r="G89" s="79" t="s">
        <v>238</v>
      </c>
      <c r="O89" s="78"/>
      <c r="P89" s="80"/>
      <c r="Q89" s="80"/>
      <c r="R89" s="78">
        <f>ROUND((Input_Sheet[[#This Row],[Fin Proyecto ]]-Input_Sheet[[#This Row],[Inicio Proyecto ]])/30,0)</f>
        <v>0</v>
      </c>
      <c r="S89" s="81">
        <v>0.01</v>
      </c>
      <c r="T89" s="81">
        <v>0.01</v>
      </c>
      <c r="U89" s="79" t="s">
        <v>304</v>
      </c>
      <c r="V89" s="77">
        <f t="shared" si="8"/>
        <v>100</v>
      </c>
      <c r="W89" s="79" t="s">
        <v>34</v>
      </c>
      <c r="X89" s="77">
        <f t="shared" si="9"/>
        <v>100</v>
      </c>
      <c r="Y89" s="79" t="s">
        <v>307</v>
      </c>
      <c r="Z89" s="77">
        <f t="shared" si="10"/>
        <v>50</v>
      </c>
      <c r="AA89" s="79" t="s">
        <v>40</v>
      </c>
      <c r="AB89" s="77">
        <f t="shared" si="11"/>
        <v>100</v>
      </c>
      <c r="AG89" s="88">
        <f>+Input_Sheet[[#This Row],[% Avance Real ]]*100</f>
        <v>1</v>
      </c>
    </row>
    <row r="90" spans="2:33" s="79" customFormat="1" hidden="1" x14ac:dyDescent="0.2">
      <c r="B90" s="88" t="str">
        <f>AG90&amp;COUNTIF($AG$3:AG90,AG90)</f>
        <v>020</v>
      </c>
      <c r="C90" s="78">
        <v>4295</v>
      </c>
      <c r="D90" s="79" t="s">
        <v>85</v>
      </c>
      <c r="E90" s="77" t="s">
        <v>253</v>
      </c>
      <c r="F90" s="79" t="s">
        <v>239</v>
      </c>
      <c r="G90" s="79" t="s">
        <v>240</v>
      </c>
      <c r="O90" s="78"/>
      <c r="P90" s="80"/>
      <c r="Q90" s="80"/>
      <c r="R90" s="78">
        <f>ROUND((Input_Sheet[[#This Row],[Fin Proyecto ]]-Input_Sheet[[#This Row],[Inicio Proyecto ]])/30,0)</f>
        <v>0</v>
      </c>
      <c r="S90" s="81">
        <v>0</v>
      </c>
      <c r="T90" s="81">
        <v>0</v>
      </c>
      <c r="V90" s="77" t="e">
        <f t="shared" si="8"/>
        <v>#N/A</v>
      </c>
      <c r="W90" s="79" t="s">
        <v>69</v>
      </c>
      <c r="X90" s="77" t="str">
        <f t="shared" si="9"/>
        <v>NA</v>
      </c>
      <c r="Y90" s="79" t="s">
        <v>69</v>
      </c>
      <c r="Z90" s="77" t="str">
        <f t="shared" si="10"/>
        <v>NA</v>
      </c>
      <c r="AA90" s="79" t="s">
        <v>69</v>
      </c>
      <c r="AB90" s="77" t="str">
        <f t="shared" si="11"/>
        <v>NA</v>
      </c>
      <c r="AG90" s="88">
        <f>+Input_Sheet[[#This Row],[% Avance Real ]]*100</f>
        <v>0</v>
      </c>
    </row>
    <row r="91" spans="2:33" s="79" customFormat="1" hidden="1" x14ac:dyDescent="0.2">
      <c r="B91" s="88" t="str">
        <f>AG91&amp;COUNTIF($AG$3:AG91,AG91)</f>
        <v>472</v>
      </c>
      <c r="C91" s="78">
        <v>4296</v>
      </c>
      <c r="D91" s="79" t="s">
        <v>85</v>
      </c>
      <c r="E91" s="77" t="s">
        <v>253</v>
      </c>
      <c r="F91" s="79" t="s">
        <v>239</v>
      </c>
      <c r="G91" s="79" t="s">
        <v>241</v>
      </c>
      <c r="H91" s="79" t="s">
        <v>139</v>
      </c>
      <c r="I91" s="79" t="s">
        <v>139</v>
      </c>
      <c r="J91" s="79" t="s">
        <v>311</v>
      </c>
      <c r="O91" s="78"/>
      <c r="P91" s="80"/>
      <c r="Q91" s="80"/>
      <c r="R91" s="78">
        <f>ROUND((Input_Sheet[[#This Row],[Fin Proyecto ]]-Input_Sheet[[#This Row],[Inicio Proyecto ]])/30,0)</f>
        <v>0</v>
      </c>
      <c r="S91" s="81">
        <v>0.65</v>
      </c>
      <c r="T91" s="81">
        <v>0.47</v>
      </c>
      <c r="U91" s="79" t="s">
        <v>304</v>
      </c>
      <c r="V91" s="77">
        <f t="shared" si="8"/>
        <v>100</v>
      </c>
      <c r="W91" s="79" t="s">
        <v>35</v>
      </c>
      <c r="X91" s="77">
        <f t="shared" si="9"/>
        <v>50</v>
      </c>
      <c r="Y91" s="79" t="s">
        <v>307</v>
      </c>
      <c r="Z91" s="77">
        <f t="shared" si="10"/>
        <v>50</v>
      </c>
      <c r="AA91" s="79" t="s">
        <v>40</v>
      </c>
      <c r="AB91" s="77">
        <f t="shared" si="11"/>
        <v>100</v>
      </c>
      <c r="AG91" s="88">
        <f>+Input_Sheet[[#This Row],[% Avance Real ]]*100</f>
        <v>47</v>
      </c>
    </row>
  </sheetData>
  <conditionalFormatting sqref="V3:V91">
    <cfRule type="iconSet" priority="3">
      <iconSet iconSet="4TrafficLights" showValue="0">
        <cfvo type="percent" val="0"/>
        <cfvo type="percent" val="25"/>
        <cfvo type="percent" val="50"/>
        <cfvo type="percent" val="100"/>
      </iconSet>
    </cfRule>
  </conditionalFormatting>
  <conditionalFormatting sqref="X3:X91 Z3:Z91 AB3:AB91">
    <cfRule type="iconSet" priority="2">
      <iconSet showValue="0">
        <cfvo type="percent" val="0"/>
        <cfvo type="percent" val="33"/>
        <cfvo type="percent" val="100"/>
      </iconSet>
    </cfRule>
  </conditionalFormatting>
  <conditionalFormatting sqref="C2:AB91">
    <cfRule type="containsBlanks" dxfId="28" priority="1">
      <formula>LEN(TRIM(C2))=0</formula>
    </cfRule>
  </conditionalFormatting>
  <dataValidations count="2">
    <dataValidation type="list" allowBlank="1" showInputMessage="1" showErrorMessage="1" sqref="K4:K30" xr:uid="{CE29300A-954C-43CE-842A-6E92AFE0E24E}">
      <formula1>Proyecto</formula1>
    </dataValidation>
    <dataValidation type="list" allowBlank="1" showInputMessage="1" showErrorMessage="1" sqref="J4:J91" xr:uid="{F593D928-95D0-43AE-8B34-6EE8A7926886}">
      <formula1>Regiones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E9F6DC65-986B-4E9E-BE65-ABFCBA76AE37}">
          <x14:formula1>
            <xm:f>Data!$C$26:$C$35</xm:f>
          </x14:formula1>
          <xm:sqref>D4:D91</xm:sqref>
        </x14:dataValidation>
        <x14:dataValidation type="list" allowBlank="1" showInputMessage="1" showErrorMessage="1" xr:uid="{3C15E8C2-5DCC-485F-9D1B-F0BF08405302}">
          <x14:formula1>
            <xm:f>Data!$F$26:$F$35</xm:f>
          </x14:formula1>
          <xm:sqref>E4:E91</xm:sqref>
        </x14:dataValidation>
        <x14:dataValidation type="list" allowBlank="1" showInputMessage="1" showErrorMessage="1" xr:uid="{D64CF4C2-54FE-41F6-BF05-2ADE9B88CAC1}">
          <x14:formula1>
            <xm:f>Data!$AH$4:$AH$35</xm:f>
          </x14:formula1>
          <xm:sqref>I86:I88 I83:I84 H4:H91</xm:sqref>
        </x14:dataValidation>
        <x14:dataValidation type="list" allowBlank="1" showInputMessage="1" showErrorMessage="1" xr:uid="{84EEB0C0-73DA-4B96-919B-DE014E090BCA}">
          <x14:formula1>
            <xm:f>Data!$G$17:$G$22</xm:f>
          </x14:formula1>
          <xm:sqref>K31:K91</xm:sqref>
        </x14:dataValidation>
        <x14:dataValidation type="list" allowBlank="1" showInputMessage="1" showErrorMessage="1" xr:uid="{F255B113-A5BE-4293-B671-83EE8E781186}">
          <x14:formula1>
            <xm:f>Data!$L$9:$L$12</xm:f>
          </x14:formula1>
          <xm:sqref>U4:U1048576</xm:sqref>
        </x14:dataValidation>
        <x14:dataValidation type="list" allowBlank="1" showInputMessage="1" showErrorMessage="1" xr:uid="{6B402CDA-831D-44C3-9483-3574F9F12A88}">
          <x14:formula1>
            <xm:f>Data!$H$26:$H$34</xm:f>
          </x14:formula1>
          <xm:sqref>L4:L1048576</xm:sqref>
        </x14:dataValidation>
        <x14:dataValidation type="list" allowBlank="1" showInputMessage="1" showErrorMessage="1" xr:uid="{E74EDF2F-7E9C-44F7-9CB3-324BF2B7EFAD}">
          <x14:formula1>
            <xm:f>Data!$U$18:$U$21</xm:f>
          </x14:formula1>
          <xm:sqref>W4:W1048576 W2</xm:sqref>
        </x14:dataValidation>
        <x14:dataValidation type="list" allowBlank="1" showInputMessage="1" showErrorMessage="1" xr:uid="{B1968EA8-9C80-4107-A3A9-0B6EE97B0CF3}">
          <x14:formula1>
            <xm:f>Data!$L$18:$L$21</xm:f>
          </x14:formula1>
          <xm:sqref>Y4:Y1048576 Y2</xm:sqref>
        </x14:dataValidation>
        <x14:dataValidation type="list" allowBlank="1" showInputMessage="1" showErrorMessage="1" xr:uid="{450DEE65-8783-4BCC-9700-93A32C2D42CA}">
          <x14:formula1>
            <xm:f>Data!$U$10:$U$13</xm:f>
          </x14:formula1>
          <xm:sqref>AA4:AA1048576 AA2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132E5-7518-4DBA-9D01-16138E4606CE}">
  <sheetPr>
    <tabColor rgb="FF00A657"/>
  </sheetPr>
  <dimension ref="B1:BI57"/>
  <sheetViews>
    <sheetView showGridLines="0" topLeftCell="A8" workbookViewId="0">
      <selection activeCell="AC13" sqref="AC13"/>
    </sheetView>
  </sheetViews>
  <sheetFormatPr baseColWidth="10" defaultColWidth="3.625" defaultRowHeight="14.25" x14ac:dyDescent="0.2"/>
  <cols>
    <col min="1" max="4" width="3.625" style="8"/>
    <col min="5" max="5" width="3.625" style="8" customWidth="1"/>
    <col min="6" max="15" width="3.625" style="8"/>
    <col min="16" max="16" width="3.875" style="8" bestFit="1" customWidth="1"/>
    <col min="17" max="36" width="3.625" style="8"/>
    <col min="37" max="37" width="4" style="8" customWidth="1"/>
    <col min="38" max="16384" width="3.625" style="8"/>
  </cols>
  <sheetData>
    <row r="1" spans="2:42" ht="15" thickBot="1" x14ac:dyDescent="0.25"/>
    <row r="2" spans="2:42" ht="15" thickBot="1" x14ac:dyDescent="0.25">
      <c r="B2" s="234" t="s">
        <v>45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6"/>
      <c r="AF2" s="230" t="s">
        <v>244</v>
      </c>
      <c r="AG2" s="230"/>
      <c r="AH2" s="230"/>
      <c r="AI2" s="230"/>
      <c r="AJ2" s="230"/>
      <c r="AK2" s="230"/>
      <c r="AL2" s="230"/>
      <c r="AM2" s="230"/>
      <c r="AN2" s="230"/>
      <c r="AO2" s="230"/>
      <c r="AP2" s="230"/>
    </row>
    <row r="3" spans="2:42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F3" s="238" t="s">
        <v>245</v>
      </c>
      <c r="AG3" s="239"/>
      <c r="AH3" s="238" t="s">
        <v>246</v>
      </c>
      <c r="AI3" s="240"/>
      <c r="AJ3" s="240"/>
      <c r="AK3" s="239"/>
      <c r="AL3" s="241" t="s">
        <v>247</v>
      </c>
      <c r="AM3" s="241"/>
      <c r="AN3" s="241"/>
      <c r="AO3" s="241"/>
      <c r="AP3" s="241"/>
    </row>
    <row r="4" spans="2:42" x14ac:dyDescent="0.2">
      <c r="B4" s="12"/>
      <c r="C4" s="231" t="s">
        <v>22</v>
      </c>
      <c r="D4" s="232"/>
      <c r="E4" s="232"/>
      <c r="F4" s="232"/>
      <c r="G4" s="232"/>
      <c r="H4" s="232"/>
      <c r="I4" s="232"/>
      <c r="J4" s="233"/>
      <c r="K4" s="13"/>
      <c r="L4" s="228" t="s">
        <v>288</v>
      </c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37"/>
      <c r="AC4" s="13"/>
      <c r="AD4" s="14"/>
      <c r="AF4" s="39" t="s">
        <v>11</v>
      </c>
      <c r="AG4" s="54"/>
      <c r="AH4" s="55" t="s">
        <v>264</v>
      </c>
      <c r="AI4" s="13"/>
      <c r="AJ4" s="53"/>
      <c r="AK4" s="54"/>
      <c r="AL4" s="13"/>
      <c r="AM4" s="13"/>
      <c r="AN4" s="13"/>
      <c r="AO4" s="13"/>
      <c r="AP4" s="31"/>
    </row>
    <row r="5" spans="2:42" x14ac:dyDescent="0.2">
      <c r="B5" s="12"/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7">
        <v>6</v>
      </c>
      <c r="I5" s="67">
        <v>7</v>
      </c>
      <c r="J5" s="67">
        <v>8</v>
      </c>
      <c r="K5" s="13"/>
      <c r="L5" s="15"/>
      <c r="M5" s="15"/>
      <c r="N5" s="1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F5" s="39" t="s">
        <v>11</v>
      </c>
      <c r="AG5" s="31"/>
      <c r="AH5" s="55" t="s">
        <v>265</v>
      </c>
      <c r="AI5" s="13"/>
      <c r="AJ5" s="13"/>
      <c r="AK5" s="31"/>
      <c r="AL5" s="13"/>
      <c r="AM5" s="13"/>
      <c r="AN5" s="13"/>
      <c r="AO5" s="13"/>
      <c r="AP5" s="31"/>
    </row>
    <row r="6" spans="2:42" x14ac:dyDescent="0.2">
      <c r="B6" s="12"/>
      <c r="C6" s="228" t="s">
        <v>21</v>
      </c>
      <c r="D6" s="229"/>
      <c r="E6" s="229"/>
      <c r="F6" s="229"/>
      <c r="G6" s="229"/>
      <c r="H6" s="237"/>
      <c r="I6" s="228" t="s">
        <v>20</v>
      </c>
      <c r="J6" s="237"/>
      <c r="K6" s="13"/>
      <c r="L6" s="231" t="s">
        <v>298</v>
      </c>
      <c r="M6" s="232"/>
      <c r="N6" s="232"/>
      <c r="O6" s="232"/>
      <c r="P6" s="232"/>
      <c r="Q6" s="232"/>
      <c r="R6" s="232"/>
      <c r="S6" s="23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F6" s="39" t="s">
        <v>11</v>
      </c>
      <c r="AG6" s="31"/>
      <c r="AH6" s="55" t="s">
        <v>266</v>
      </c>
      <c r="AI6" s="13"/>
      <c r="AJ6" s="13"/>
      <c r="AK6" s="31"/>
      <c r="AL6" s="13"/>
      <c r="AM6" s="13"/>
      <c r="AN6" s="13"/>
      <c r="AO6" s="13"/>
      <c r="AP6" s="31"/>
    </row>
    <row r="7" spans="2:42" s="22" customFormat="1" x14ac:dyDescent="0.2">
      <c r="B7" s="16"/>
      <c r="C7" s="17" t="s">
        <v>12</v>
      </c>
      <c r="D7" s="18"/>
      <c r="E7" s="18"/>
      <c r="F7" s="18"/>
      <c r="G7" s="18"/>
      <c r="H7" s="18"/>
      <c r="I7" s="19" t="s">
        <v>16</v>
      </c>
      <c r="J7" s="20"/>
      <c r="K7" s="13"/>
      <c r="L7" s="67">
        <v>1</v>
      </c>
      <c r="M7" s="67">
        <v>2</v>
      </c>
      <c r="N7" s="67">
        <v>3</v>
      </c>
      <c r="O7" s="67">
        <v>4</v>
      </c>
      <c r="P7" s="67">
        <v>5</v>
      </c>
      <c r="Q7" s="67">
        <v>6</v>
      </c>
      <c r="R7" s="67">
        <v>7</v>
      </c>
      <c r="S7" s="67">
        <v>8</v>
      </c>
      <c r="T7" s="13"/>
      <c r="U7" s="231" t="s">
        <v>299</v>
      </c>
      <c r="V7" s="232"/>
      <c r="W7" s="232"/>
      <c r="X7" s="232"/>
      <c r="Y7" s="232"/>
      <c r="Z7" s="232"/>
      <c r="AA7" s="232"/>
      <c r="AB7" s="233"/>
      <c r="AC7" s="13"/>
      <c r="AD7" s="21"/>
      <c r="AF7" s="39" t="s">
        <v>11</v>
      </c>
      <c r="AG7" s="57"/>
      <c r="AH7" s="55" t="s">
        <v>267</v>
      </c>
      <c r="AI7" s="56"/>
      <c r="AJ7" s="56"/>
      <c r="AK7" s="57"/>
      <c r="AL7" s="56"/>
      <c r="AM7" s="56"/>
      <c r="AN7" s="56"/>
      <c r="AO7" s="56"/>
      <c r="AP7" s="57"/>
    </row>
    <row r="8" spans="2:42" ht="14.25" customHeight="1" x14ac:dyDescent="0.2">
      <c r="B8" s="12"/>
      <c r="C8" s="23" t="s">
        <v>13</v>
      </c>
      <c r="D8" s="15"/>
      <c r="E8" s="15"/>
      <c r="F8" s="15"/>
      <c r="G8" s="15"/>
      <c r="H8" s="15"/>
      <c r="I8" s="24" t="s">
        <v>17</v>
      </c>
      <c r="J8" s="25"/>
      <c r="K8" s="13"/>
      <c r="L8" s="242" t="s">
        <v>29</v>
      </c>
      <c r="M8" s="243"/>
      <c r="N8" s="243"/>
      <c r="O8" s="244"/>
      <c r="P8" s="228" t="s">
        <v>33</v>
      </c>
      <c r="Q8" s="237"/>
      <c r="R8" s="228" t="s">
        <v>308</v>
      </c>
      <c r="S8" s="237"/>
      <c r="T8" s="13"/>
      <c r="U8" s="69">
        <v>1</v>
      </c>
      <c r="V8" s="69">
        <v>2</v>
      </c>
      <c r="W8" s="69">
        <v>3</v>
      </c>
      <c r="X8" s="69">
        <v>4</v>
      </c>
      <c r="Y8" s="69">
        <v>5</v>
      </c>
      <c r="Z8" s="69">
        <v>6</v>
      </c>
      <c r="AA8" s="69">
        <v>7</v>
      </c>
      <c r="AB8" s="67">
        <v>8</v>
      </c>
      <c r="AC8" s="13"/>
      <c r="AD8" s="14"/>
      <c r="AF8" s="39" t="s">
        <v>11</v>
      </c>
      <c r="AG8" s="31"/>
      <c r="AH8" s="55" t="s">
        <v>268</v>
      </c>
      <c r="AI8" s="13"/>
      <c r="AJ8" s="13"/>
      <c r="AK8" s="31"/>
      <c r="AL8" s="13"/>
      <c r="AM8" s="13"/>
      <c r="AN8" s="13"/>
      <c r="AO8" s="13"/>
      <c r="AP8" s="31"/>
    </row>
    <row r="9" spans="2:42" ht="14.25" customHeight="1" x14ac:dyDescent="0.2">
      <c r="B9" s="12"/>
      <c r="C9" s="23" t="s">
        <v>14</v>
      </c>
      <c r="D9" s="15"/>
      <c r="E9" s="15"/>
      <c r="F9" s="15"/>
      <c r="G9" s="15"/>
      <c r="H9" s="15"/>
      <c r="I9" s="24" t="s">
        <v>14</v>
      </c>
      <c r="J9" s="25"/>
      <c r="K9" s="13"/>
      <c r="L9" s="17" t="s">
        <v>30</v>
      </c>
      <c r="M9" s="18"/>
      <c r="N9" s="18"/>
      <c r="O9" s="18"/>
      <c r="P9" s="71">
        <v>100</v>
      </c>
      <c r="Q9" s="72"/>
      <c r="R9" s="245">
        <f>+P9</f>
        <v>100</v>
      </c>
      <c r="S9" s="246"/>
      <c r="T9" s="13"/>
      <c r="U9" s="242" t="s">
        <v>29</v>
      </c>
      <c r="V9" s="243"/>
      <c r="W9" s="243"/>
      <c r="X9" s="244"/>
      <c r="Y9" s="228" t="s">
        <v>33</v>
      </c>
      <c r="Z9" s="237"/>
      <c r="AA9" s="228" t="s">
        <v>308</v>
      </c>
      <c r="AB9" s="237"/>
      <c r="AC9" s="13"/>
      <c r="AD9" s="14"/>
      <c r="AF9" s="39" t="s">
        <v>11</v>
      </c>
      <c r="AG9" s="31"/>
      <c r="AH9" s="55" t="s">
        <v>269</v>
      </c>
      <c r="AI9" s="13"/>
      <c r="AJ9" s="13"/>
      <c r="AK9" s="31"/>
      <c r="AL9" s="13"/>
      <c r="AM9" s="13"/>
      <c r="AN9" s="13"/>
      <c r="AO9" s="13"/>
      <c r="AP9" s="31"/>
    </row>
    <row r="10" spans="2:42" ht="14.25" customHeight="1" x14ac:dyDescent="0.2">
      <c r="B10" s="12"/>
      <c r="C10" s="23" t="s">
        <v>15</v>
      </c>
      <c r="D10" s="15"/>
      <c r="E10" s="15"/>
      <c r="F10" s="15"/>
      <c r="G10" s="15"/>
      <c r="H10" s="15"/>
      <c r="I10" s="24" t="s">
        <v>18</v>
      </c>
      <c r="J10" s="25"/>
      <c r="K10" s="13"/>
      <c r="L10" s="23" t="s">
        <v>305</v>
      </c>
      <c r="M10" s="15"/>
      <c r="N10" s="15"/>
      <c r="O10" s="15"/>
      <c r="P10" s="73">
        <v>50</v>
      </c>
      <c r="Q10" s="74"/>
      <c r="R10" s="247">
        <f t="shared" ref="R10:R12" si="0">+P10</f>
        <v>50</v>
      </c>
      <c r="S10" s="248"/>
      <c r="T10" s="13"/>
      <c r="U10" s="17" t="s">
        <v>40</v>
      </c>
      <c r="V10" s="18"/>
      <c r="W10" s="18"/>
      <c r="X10" s="20"/>
      <c r="Y10" s="71">
        <v>100</v>
      </c>
      <c r="Z10" s="72"/>
      <c r="AA10" s="245">
        <f>+Y10</f>
        <v>100</v>
      </c>
      <c r="AB10" s="246"/>
      <c r="AC10" s="13"/>
      <c r="AD10" s="14"/>
      <c r="AF10" s="39" t="s">
        <v>11</v>
      </c>
      <c r="AG10" s="31"/>
      <c r="AH10" s="55" t="s">
        <v>270</v>
      </c>
      <c r="AI10" s="13"/>
      <c r="AJ10" s="13"/>
      <c r="AK10" s="31"/>
      <c r="AL10" s="13"/>
      <c r="AM10" s="13"/>
      <c r="AN10" s="13"/>
      <c r="AO10" s="13"/>
      <c r="AP10" s="31"/>
    </row>
    <row r="11" spans="2:42" ht="14.25" customHeight="1" x14ac:dyDescent="0.2">
      <c r="B11" s="12"/>
      <c r="C11" s="23" t="s">
        <v>123</v>
      </c>
      <c r="D11" s="15"/>
      <c r="E11" s="15"/>
      <c r="F11" s="15"/>
      <c r="G11" s="15"/>
      <c r="H11" s="15"/>
      <c r="I11" s="24" t="s">
        <v>19</v>
      </c>
      <c r="J11" s="25"/>
      <c r="K11" s="13"/>
      <c r="L11" s="23" t="s">
        <v>31</v>
      </c>
      <c r="M11" s="15"/>
      <c r="N11" s="15"/>
      <c r="O11" s="15"/>
      <c r="P11" s="73">
        <v>25</v>
      </c>
      <c r="Q11" s="74"/>
      <c r="R11" s="247">
        <f t="shared" si="0"/>
        <v>25</v>
      </c>
      <c r="S11" s="248"/>
      <c r="T11" s="13"/>
      <c r="U11" s="23" t="s">
        <v>41</v>
      </c>
      <c r="V11" s="15"/>
      <c r="W11" s="15"/>
      <c r="X11" s="25"/>
      <c r="Y11" s="73">
        <v>50</v>
      </c>
      <c r="Z11" s="74"/>
      <c r="AA11" s="247">
        <f>+Y11</f>
        <v>50</v>
      </c>
      <c r="AB11" s="248"/>
      <c r="AC11" s="13"/>
      <c r="AD11" s="14"/>
      <c r="AF11" s="39" t="s">
        <v>11</v>
      </c>
      <c r="AG11" s="31"/>
      <c r="AH11" s="55" t="s">
        <v>139</v>
      </c>
      <c r="AI11" s="13"/>
      <c r="AJ11" s="13"/>
      <c r="AK11" s="31"/>
      <c r="AL11" s="13"/>
      <c r="AM11" s="13"/>
      <c r="AN11" s="13"/>
      <c r="AO11" s="13"/>
      <c r="AP11" s="31"/>
    </row>
    <row r="12" spans="2:42" ht="14.25" customHeight="1" x14ac:dyDescent="0.2">
      <c r="B12" s="12"/>
      <c r="C12" s="26" t="s">
        <v>260</v>
      </c>
      <c r="D12" s="27"/>
      <c r="E12" s="27"/>
      <c r="F12" s="27"/>
      <c r="G12" s="27"/>
      <c r="H12" s="27"/>
      <c r="I12" s="27" t="s">
        <v>261</v>
      </c>
      <c r="J12" s="28"/>
      <c r="K12" s="13"/>
      <c r="L12" s="29" t="s">
        <v>32</v>
      </c>
      <c r="M12" s="30"/>
      <c r="N12" s="30"/>
      <c r="O12" s="30"/>
      <c r="P12" s="75">
        <v>0</v>
      </c>
      <c r="Q12" s="76"/>
      <c r="R12" s="238">
        <f t="shared" si="0"/>
        <v>0</v>
      </c>
      <c r="S12" s="239"/>
      <c r="T12" s="13"/>
      <c r="U12" s="23" t="s">
        <v>42</v>
      </c>
      <c r="V12" s="15"/>
      <c r="W12" s="15"/>
      <c r="X12" s="25"/>
      <c r="Y12" s="73">
        <v>25</v>
      </c>
      <c r="Z12" s="74"/>
      <c r="AA12" s="247">
        <f>+Y12</f>
        <v>25</v>
      </c>
      <c r="AB12" s="248"/>
      <c r="AC12" s="13"/>
      <c r="AD12" s="14"/>
      <c r="AF12" s="39" t="s">
        <v>11</v>
      </c>
      <c r="AG12" s="31"/>
      <c r="AH12" s="55" t="s">
        <v>62</v>
      </c>
      <c r="AI12" s="13"/>
      <c r="AJ12" s="13"/>
      <c r="AK12" s="31"/>
      <c r="AL12" s="13"/>
      <c r="AM12" s="13"/>
      <c r="AN12" s="13"/>
      <c r="AO12" s="13"/>
      <c r="AP12" s="31"/>
    </row>
    <row r="13" spans="2:42" x14ac:dyDescent="0.2">
      <c r="B13" s="12"/>
      <c r="C13" s="24"/>
      <c r="D13" s="13"/>
      <c r="E13" s="13"/>
      <c r="F13" s="13"/>
      <c r="G13" s="13"/>
      <c r="H13" s="13"/>
      <c r="I13" s="13"/>
      <c r="J13" s="13"/>
      <c r="K13" s="13"/>
      <c r="L13" s="15"/>
      <c r="M13" s="15"/>
      <c r="N13" s="15"/>
      <c r="O13" s="15"/>
      <c r="P13" s="152"/>
      <c r="Q13" s="152"/>
      <c r="R13" s="13"/>
      <c r="S13" s="13"/>
      <c r="T13" s="13"/>
      <c r="U13" s="121" t="s">
        <v>69</v>
      </c>
      <c r="V13" s="123"/>
      <c r="W13" s="123"/>
      <c r="X13" s="122"/>
      <c r="Y13" s="121" t="s">
        <v>69</v>
      </c>
      <c r="Z13" s="76"/>
      <c r="AA13" s="121"/>
      <c r="AB13" s="122"/>
      <c r="AC13" s="13"/>
      <c r="AD13" s="14"/>
      <c r="AF13" s="39" t="s">
        <v>11</v>
      </c>
      <c r="AG13" s="31"/>
      <c r="AH13" s="55" t="s">
        <v>271</v>
      </c>
      <c r="AI13" s="13"/>
      <c r="AJ13" s="13"/>
      <c r="AK13" s="31"/>
      <c r="AL13" s="13"/>
      <c r="AM13" s="13"/>
      <c r="AN13" s="13"/>
      <c r="AO13" s="13"/>
      <c r="AP13" s="31"/>
    </row>
    <row r="14" spans="2:42" s="22" customFormat="1" ht="14.25" customHeight="1" x14ac:dyDescent="0.2"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Z14" s="13"/>
      <c r="AA14" s="15"/>
      <c r="AB14" s="15"/>
      <c r="AC14" s="13"/>
      <c r="AD14" s="21"/>
      <c r="AF14" s="39" t="s">
        <v>11</v>
      </c>
      <c r="AG14" s="57"/>
      <c r="AH14" s="55" t="s">
        <v>94</v>
      </c>
      <c r="AI14" s="56"/>
      <c r="AJ14" s="56"/>
      <c r="AK14" s="57"/>
      <c r="AL14" s="56"/>
      <c r="AM14" s="56"/>
      <c r="AN14" s="56"/>
      <c r="AO14" s="56"/>
      <c r="AP14" s="57"/>
    </row>
    <row r="15" spans="2:42" x14ac:dyDescent="0.2">
      <c r="B15" s="12"/>
      <c r="C15" s="231" t="s">
        <v>23</v>
      </c>
      <c r="D15" s="232"/>
      <c r="E15" s="233"/>
      <c r="F15" s="13"/>
      <c r="G15" s="231" t="s">
        <v>28</v>
      </c>
      <c r="H15" s="232"/>
      <c r="I15" s="232"/>
      <c r="J15" s="233"/>
      <c r="K15" s="13"/>
      <c r="L15" s="231" t="s">
        <v>309</v>
      </c>
      <c r="M15" s="232"/>
      <c r="N15" s="232"/>
      <c r="O15" s="232"/>
      <c r="P15" s="232"/>
      <c r="Q15" s="232"/>
      <c r="R15" s="232"/>
      <c r="S15" s="233"/>
      <c r="T15" s="13"/>
      <c r="U15" s="231" t="s">
        <v>300</v>
      </c>
      <c r="V15" s="232"/>
      <c r="W15" s="232"/>
      <c r="X15" s="232"/>
      <c r="Y15" s="232"/>
      <c r="Z15" s="232"/>
      <c r="AA15" s="232"/>
      <c r="AB15" s="233"/>
      <c r="AC15" s="13"/>
      <c r="AD15" s="14"/>
      <c r="AF15" s="39" t="s">
        <v>11</v>
      </c>
      <c r="AG15" s="31"/>
      <c r="AH15" s="55" t="s">
        <v>272</v>
      </c>
      <c r="AI15" s="13"/>
      <c r="AJ15" s="13"/>
      <c r="AK15" s="31"/>
      <c r="AL15" s="13"/>
      <c r="AM15" s="13"/>
      <c r="AN15" s="13"/>
      <c r="AO15" s="13"/>
      <c r="AP15" s="31"/>
    </row>
    <row r="16" spans="2:42" ht="14.25" customHeight="1" x14ac:dyDescent="0.2">
      <c r="B16" s="12"/>
      <c r="C16" s="259">
        <v>1</v>
      </c>
      <c r="D16" s="260"/>
      <c r="E16" s="261"/>
      <c r="F16" s="68"/>
      <c r="G16" s="259">
        <v>1</v>
      </c>
      <c r="H16" s="260"/>
      <c r="I16" s="260"/>
      <c r="J16" s="261"/>
      <c r="K16" s="68"/>
      <c r="L16" s="125">
        <v>1</v>
      </c>
      <c r="M16" s="125">
        <v>2</v>
      </c>
      <c r="N16" s="125">
        <v>3</v>
      </c>
      <c r="O16" s="125">
        <v>4</v>
      </c>
      <c r="P16" s="125">
        <v>5</v>
      </c>
      <c r="Q16" s="67">
        <v>6</v>
      </c>
      <c r="R16" s="126">
        <v>7</v>
      </c>
      <c r="S16" s="67">
        <v>8</v>
      </c>
      <c r="T16" s="68"/>
      <c r="U16" s="125">
        <v>1</v>
      </c>
      <c r="V16" s="125">
        <v>2</v>
      </c>
      <c r="W16" s="125">
        <v>3</v>
      </c>
      <c r="X16" s="125">
        <v>4</v>
      </c>
      <c r="Y16" s="125">
        <v>5</v>
      </c>
      <c r="Z16" s="67">
        <v>6</v>
      </c>
      <c r="AA16" s="126">
        <v>7</v>
      </c>
      <c r="AB16" s="67">
        <v>8</v>
      </c>
      <c r="AC16" s="13"/>
      <c r="AD16" s="14"/>
      <c r="AF16" s="39" t="s">
        <v>11</v>
      </c>
      <c r="AG16" s="31"/>
      <c r="AH16" s="55" t="s">
        <v>273</v>
      </c>
      <c r="AI16" s="13"/>
      <c r="AJ16" s="13"/>
      <c r="AK16" s="31"/>
      <c r="AL16" s="13"/>
      <c r="AM16" s="13"/>
      <c r="AN16" s="13"/>
      <c r="AO16" s="13"/>
      <c r="AP16" s="31"/>
    </row>
    <row r="17" spans="2:42" ht="14.25" customHeight="1" x14ac:dyDescent="0.2">
      <c r="B17" s="12"/>
      <c r="C17" s="23" t="s">
        <v>11</v>
      </c>
      <c r="D17" s="15"/>
      <c r="E17" s="25"/>
      <c r="F17" s="24"/>
      <c r="G17" s="23" t="s">
        <v>27</v>
      </c>
      <c r="H17" s="15"/>
      <c r="I17" s="15"/>
      <c r="J17" s="31"/>
      <c r="K17" s="13"/>
      <c r="L17" s="242" t="s">
        <v>29</v>
      </c>
      <c r="M17" s="243"/>
      <c r="N17" s="243"/>
      <c r="O17" s="243"/>
      <c r="P17" s="228" t="s">
        <v>33</v>
      </c>
      <c r="Q17" s="237"/>
      <c r="R17" s="229" t="s">
        <v>308</v>
      </c>
      <c r="S17" s="237"/>
      <c r="T17" s="13"/>
      <c r="U17" s="228" t="s">
        <v>29</v>
      </c>
      <c r="V17" s="229"/>
      <c r="W17" s="229"/>
      <c r="X17" s="229"/>
      <c r="Y17" s="238" t="s">
        <v>33</v>
      </c>
      <c r="Z17" s="237"/>
      <c r="AA17" s="229" t="s">
        <v>308</v>
      </c>
      <c r="AB17" s="237"/>
      <c r="AC17" s="13"/>
      <c r="AD17" s="14"/>
      <c r="AF17" s="39" t="s">
        <v>11</v>
      </c>
      <c r="AG17" s="31"/>
      <c r="AH17" s="55" t="s">
        <v>72</v>
      </c>
      <c r="AI17" s="13"/>
      <c r="AJ17" s="13"/>
      <c r="AK17" s="31"/>
      <c r="AL17" s="13"/>
      <c r="AM17" s="13"/>
      <c r="AN17" s="13"/>
      <c r="AO17" s="13"/>
      <c r="AP17" s="31"/>
    </row>
    <row r="18" spans="2:42" ht="14.25" customHeight="1" x14ac:dyDescent="0.2">
      <c r="B18" s="12"/>
      <c r="C18" s="23" t="s">
        <v>311</v>
      </c>
      <c r="D18" s="15"/>
      <c r="E18" s="25"/>
      <c r="F18" s="24"/>
      <c r="G18" s="23" t="s">
        <v>24</v>
      </c>
      <c r="H18" s="15"/>
      <c r="I18" s="15"/>
      <c r="J18" s="25"/>
      <c r="K18" s="13"/>
      <c r="L18" s="17" t="s">
        <v>37</v>
      </c>
      <c r="M18" s="18"/>
      <c r="N18" s="18"/>
      <c r="O18" s="18"/>
      <c r="P18" s="71">
        <v>100</v>
      </c>
      <c r="Q18" s="72"/>
      <c r="R18" s="250">
        <f>+P18</f>
        <v>100</v>
      </c>
      <c r="S18" s="246"/>
      <c r="T18" s="13"/>
      <c r="U18" s="17" t="s">
        <v>34</v>
      </c>
      <c r="V18" s="18"/>
      <c r="W18" s="18"/>
      <c r="X18" s="18"/>
      <c r="Y18" s="71">
        <v>100</v>
      </c>
      <c r="Z18" s="72"/>
      <c r="AA18" s="250">
        <f>+Y18</f>
        <v>100</v>
      </c>
      <c r="AB18" s="246"/>
      <c r="AC18" s="13"/>
      <c r="AD18" s="14"/>
      <c r="AF18" s="39" t="s">
        <v>11</v>
      </c>
      <c r="AG18" s="31"/>
      <c r="AH18" s="55" t="s">
        <v>11</v>
      </c>
      <c r="AI18" s="13"/>
      <c r="AJ18" s="13"/>
      <c r="AK18" s="31"/>
      <c r="AL18" s="13"/>
      <c r="AM18" s="13"/>
      <c r="AN18" s="13"/>
      <c r="AO18" s="13"/>
      <c r="AP18" s="31"/>
    </row>
    <row r="19" spans="2:42" x14ac:dyDescent="0.2">
      <c r="B19" s="12"/>
      <c r="C19" s="23" t="s">
        <v>2</v>
      </c>
      <c r="D19" s="15"/>
      <c r="E19" s="25"/>
      <c r="F19" s="24"/>
      <c r="G19" s="23" t="s">
        <v>25</v>
      </c>
      <c r="H19" s="15"/>
      <c r="I19" s="15"/>
      <c r="J19" s="25"/>
      <c r="K19" s="13"/>
      <c r="L19" s="23" t="s">
        <v>38</v>
      </c>
      <c r="M19" s="15"/>
      <c r="N19" s="15"/>
      <c r="O19" s="15"/>
      <c r="P19" s="73">
        <v>50</v>
      </c>
      <c r="Q19" s="74"/>
      <c r="R19" s="249">
        <f>+P19</f>
        <v>50</v>
      </c>
      <c r="S19" s="248"/>
      <c r="T19" s="13"/>
      <c r="U19" s="23" t="s">
        <v>35</v>
      </c>
      <c r="V19" s="15"/>
      <c r="W19" s="15"/>
      <c r="X19" s="13"/>
      <c r="Y19" s="73">
        <v>50</v>
      </c>
      <c r="Z19" s="74"/>
      <c r="AA19" s="249">
        <f>+Y19</f>
        <v>50</v>
      </c>
      <c r="AB19" s="248"/>
      <c r="AC19" s="13"/>
      <c r="AD19" s="14"/>
      <c r="AF19" s="39" t="s">
        <v>11</v>
      </c>
      <c r="AG19" s="31"/>
      <c r="AH19" s="55" t="s">
        <v>274</v>
      </c>
      <c r="AI19" s="13"/>
      <c r="AJ19" s="13"/>
      <c r="AK19" s="31"/>
      <c r="AL19" s="13"/>
      <c r="AM19" s="13"/>
      <c r="AN19" s="13"/>
      <c r="AO19" s="13"/>
      <c r="AP19" s="31"/>
    </row>
    <row r="20" spans="2:42" x14ac:dyDescent="0.2">
      <c r="B20" s="12"/>
      <c r="C20" s="29" t="s">
        <v>3</v>
      </c>
      <c r="D20" s="30"/>
      <c r="E20" s="32"/>
      <c r="F20" s="24"/>
      <c r="G20" s="23" t="s">
        <v>26</v>
      </c>
      <c r="H20" s="15"/>
      <c r="I20" s="15"/>
      <c r="J20" s="25"/>
      <c r="K20" s="13"/>
      <c r="L20" s="23" t="s">
        <v>39</v>
      </c>
      <c r="M20" s="15"/>
      <c r="N20" s="15"/>
      <c r="O20" s="15"/>
      <c r="P20" s="73">
        <v>25</v>
      </c>
      <c r="Q20" s="74"/>
      <c r="R20" s="249">
        <f t="shared" ref="R20" si="1">+P20</f>
        <v>25</v>
      </c>
      <c r="S20" s="248"/>
      <c r="T20" s="13"/>
      <c r="U20" s="23" t="s">
        <v>36</v>
      </c>
      <c r="V20" s="15"/>
      <c r="W20" s="15"/>
      <c r="X20" s="13"/>
      <c r="Y20" s="73">
        <v>25</v>
      </c>
      <c r="Z20" s="74"/>
      <c r="AA20" s="249">
        <f>+Y20</f>
        <v>25</v>
      </c>
      <c r="AB20" s="248"/>
      <c r="AC20" s="13"/>
      <c r="AD20" s="14"/>
      <c r="AF20" s="39" t="s">
        <v>11</v>
      </c>
      <c r="AG20" s="31"/>
      <c r="AH20" s="55" t="s">
        <v>275</v>
      </c>
      <c r="AI20" s="13"/>
      <c r="AJ20" s="13"/>
      <c r="AK20" s="31"/>
      <c r="AL20" s="13"/>
      <c r="AM20" s="13"/>
      <c r="AN20" s="13"/>
      <c r="AO20" s="13"/>
      <c r="AP20" s="31"/>
    </row>
    <row r="21" spans="2:42" x14ac:dyDescent="0.2">
      <c r="B21" s="12"/>
      <c r="C21" s="13"/>
      <c r="D21" s="13"/>
      <c r="E21" s="13"/>
      <c r="F21" s="13"/>
      <c r="G21" s="26" t="s">
        <v>353</v>
      </c>
      <c r="H21" s="27"/>
      <c r="I21" s="27"/>
      <c r="J21" s="28"/>
      <c r="K21" s="13"/>
      <c r="L21" s="121" t="s">
        <v>69</v>
      </c>
      <c r="M21" s="123"/>
      <c r="N21" s="123"/>
      <c r="O21" s="123"/>
      <c r="P21" s="29" t="s">
        <v>69</v>
      </c>
      <c r="Q21" s="32"/>
      <c r="R21" s="30"/>
      <c r="S21" s="32"/>
      <c r="T21" s="13"/>
      <c r="U21" s="121" t="s">
        <v>69</v>
      </c>
      <c r="V21" s="123"/>
      <c r="W21" s="123"/>
      <c r="X21" s="123"/>
      <c r="Y21" s="121" t="s">
        <v>69</v>
      </c>
      <c r="Z21" s="122"/>
      <c r="AA21" s="123"/>
      <c r="AB21" s="122"/>
      <c r="AC21" s="13"/>
      <c r="AD21" s="14"/>
      <c r="AF21" s="39" t="s">
        <v>11</v>
      </c>
      <c r="AG21" s="31"/>
      <c r="AH21" s="55" t="s">
        <v>276</v>
      </c>
      <c r="AI21" s="13"/>
      <c r="AJ21" s="13"/>
      <c r="AK21" s="31"/>
      <c r="AL21" s="13"/>
      <c r="AM21" s="13"/>
      <c r="AN21" s="13"/>
      <c r="AO21" s="13"/>
      <c r="AP21" s="31"/>
    </row>
    <row r="22" spans="2:42" x14ac:dyDescent="0.2">
      <c r="B22" s="12"/>
      <c r="C22" s="13"/>
      <c r="D22" s="13"/>
      <c r="E22" s="13"/>
      <c r="F22" s="13"/>
      <c r="G22" s="65" t="s">
        <v>135</v>
      </c>
      <c r="H22"/>
      <c r="I22"/>
      <c r="J22"/>
      <c r="K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33"/>
      <c r="AD22" s="34"/>
      <c r="AE22" s="35"/>
      <c r="AF22" s="39" t="s">
        <v>11</v>
      </c>
      <c r="AG22" s="37"/>
      <c r="AH22" s="55" t="s">
        <v>277</v>
      </c>
      <c r="AI22" s="33"/>
      <c r="AJ22" s="13"/>
      <c r="AK22" s="31"/>
      <c r="AL22" s="13"/>
      <c r="AM22" s="13"/>
      <c r="AN22" s="13"/>
      <c r="AO22" s="13"/>
      <c r="AP22" s="31"/>
    </row>
    <row r="23" spans="2:42" x14ac:dyDescent="0.2">
      <c r="B23" s="12"/>
      <c r="C23" s="13"/>
      <c r="D23" s="13"/>
      <c r="E23" s="13"/>
      <c r="F23" s="13"/>
      <c r="G23" s="13"/>
      <c r="H23" s="33"/>
      <c r="I23" s="33"/>
      <c r="J23" s="13"/>
      <c r="K23" s="33"/>
      <c r="O23" s="33"/>
      <c r="P23" s="33"/>
      <c r="Q23" s="33"/>
      <c r="R23" s="33"/>
      <c r="S23" s="33"/>
      <c r="T23" s="33"/>
      <c r="Z23" s="33"/>
      <c r="AA23" s="33"/>
      <c r="AB23" s="33"/>
      <c r="AC23" s="13"/>
      <c r="AD23" s="14"/>
      <c r="AF23" s="39" t="s">
        <v>11</v>
      </c>
      <c r="AG23" s="37"/>
      <c r="AH23" s="55" t="s">
        <v>278</v>
      </c>
      <c r="AI23" s="33"/>
      <c r="AJ23" s="13"/>
      <c r="AK23" s="31"/>
      <c r="AL23" s="13"/>
      <c r="AM23" s="13"/>
      <c r="AN23" s="13"/>
      <c r="AO23" s="13"/>
      <c r="AP23" s="31"/>
    </row>
    <row r="24" spans="2:42" x14ac:dyDescent="0.2">
      <c r="B24" s="12"/>
      <c r="C24" s="231" t="s">
        <v>258</v>
      </c>
      <c r="D24" s="232"/>
      <c r="E24" s="232"/>
      <c r="F24" s="233"/>
      <c r="G24" s="33"/>
      <c r="H24" s="252" t="s">
        <v>293</v>
      </c>
      <c r="I24" s="252"/>
      <c r="J24" s="252"/>
      <c r="K24" s="252"/>
      <c r="L24" s="252"/>
      <c r="N24" s="253" t="s">
        <v>330</v>
      </c>
      <c r="O24" s="254"/>
      <c r="P24" s="254"/>
      <c r="Q24" s="254"/>
      <c r="R24" s="254"/>
      <c r="S24" s="255"/>
      <c r="T24" s="13"/>
      <c r="U24" s="231" t="s">
        <v>310</v>
      </c>
      <c r="V24" s="232"/>
      <c r="W24" s="232"/>
      <c r="X24" s="232"/>
      <c r="Y24" s="233"/>
      <c r="Z24" s="13"/>
      <c r="AA24" s="13"/>
      <c r="AB24" s="13"/>
      <c r="AC24" s="33"/>
      <c r="AD24" s="34"/>
      <c r="AE24" s="35"/>
      <c r="AF24" s="39" t="s">
        <v>11</v>
      </c>
      <c r="AG24" s="37"/>
      <c r="AH24" s="55" t="s">
        <v>182</v>
      </c>
      <c r="AI24" s="33"/>
      <c r="AJ24" s="13"/>
      <c r="AK24" s="31"/>
      <c r="AL24" s="13"/>
      <c r="AM24" s="13"/>
      <c r="AN24" s="13"/>
      <c r="AO24" s="13"/>
      <c r="AP24" s="31"/>
    </row>
    <row r="25" spans="2:42" x14ac:dyDescent="0.2">
      <c r="B25" s="12"/>
      <c r="C25" s="67">
        <v>1</v>
      </c>
      <c r="D25" s="67">
        <v>2</v>
      </c>
      <c r="E25" s="67">
        <v>3</v>
      </c>
      <c r="F25" s="67">
        <v>4</v>
      </c>
      <c r="G25" s="38"/>
      <c r="H25" s="251">
        <v>1</v>
      </c>
      <c r="I25" s="251"/>
      <c r="J25" s="251"/>
      <c r="K25" s="251"/>
      <c r="L25" s="251"/>
      <c r="N25" s="256">
        <v>1</v>
      </c>
      <c r="O25" s="257"/>
      <c r="P25" s="257"/>
      <c r="Q25" s="257"/>
      <c r="R25" s="257"/>
      <c r="S25" s="258"/>
      <c r="T25" s="33"/>
      <c r="U25" s="259">
        <v>1</v>
      </c>
      <c r="V25" s="260"/>
      <c r="W25" s="260"/>
      <c r="X25" s="260"/>
      <c r="Y25" s="261"/>
      <c r="Z25" s="33"/>
      <c r="AA25" s="33"/>
      <c r="AB25" s="33"/>
      <c r="AC25" s="13"/>
      <c r="AD25" s="14"/>
      <c r="AF25" s="39" t="s">
        <v>11</v>
      </c>
      <c r="AG25" s="37"/>
      <c r="AH25" s="55" t="s">
        <v>279</v>
      </c>
      <c r="AI25" s="33"/>
      <c r="AJ25" s="13"/>
      <c r="AK25" s="31"/>
      <c r="AL25" s="13"/>
      <c r="AM25" s="13"/>
      <c r="AN25" s="13"/>
      <c r="AO25" s="13"/>
      <c r="AP25" s="31"/>
    </row>
    <row r="26" spans="2:42" x14ac:dyDescent="0.2">
      <c r="B26" s="12"/>
      <c r="C26" s="40" t="s">
        <v>70</v>
      </c>
      <c r="D26" s="13"/>
      <c r="E26" s="33"/>
      <c r="F26" s="41" t="s">
        <v>251</v>
      </c>
      <c r="G26" s="38"/>
      <c r="H26" s="61" t="s">
        <v>68</v>
      </c>
      <c r="I26" s="53"/>
      <c r="J26" s="53"/>
      <c r="K26" s="53"/>
      <c r="L26" s="54"/>
      <c r="N26" s="39" t="s">
        <v>328</v>
      </c>
      <c r="O26" s="13"/>
      <c r="P26" s="13"/>
      <c r="Q26" s="13"/>
      <c r="R26" s="111"/>
      <c r="S26" s="92"/>
      <c r="T26" s="13"/>
      <c r="U26" s="36" t="s">
        <v>298</v>
      </c>
      <c r="V26" s="33"/>
      <c r="W26" s="33"/>
      <c r="X26" s="13"/>
      <c r="Y26" s="124"/>
      <c r="Z26" s="13"/>
      <c r="AA26" s="13"/>
      <c r="AB26" s="13"/>
      <c r="AC26" s="33"/>
      <c r="AD26" s="14"/>
      <c r="AE26" s="35"/>
      <c r="AF26" s="39" t="s">
        <v>11</v>
      </c>
      <c r="AG26" s="37"/>
      <c r="AH26" s="55" t="s">
        <v>77</v>
      </c>
      <c r="AI26" s="33"/>
      <c r="AJ26" s="13"/>
      <c r="AK26" s="31"/>
      <c r="AL26" s="13"/>
      <c r="AM26" s="13"/>
      <c r="AN26" s="13"/>
      <c r="AO26" s="13"/>
      <c r="AP26" s="31"/>
    </row>
    <row r="27" spans="2:42" x14ac:dyDescent="0.2">
      <c r="B27" s="12"/>
      <c r="C27" s="40" t="s">
        <v>65</v>
      </c>
      <c r="D27" s="13"/>
      <c r="E27" s="33"/>
      <c r="F27" s="41" t="s">
        <v>250</v>
      </c>
      <c r="G27" s="38"/>
      <c r="H27" s="36" t="s">
        <v>294</v>
      </c>
      <c r="I27" s="13"/>
      <c r="J27" s="13"/>
      <c r="K27" s="33"/>
      <c r="L27" s="31"/>
      <c r="N27" s="36" t="s">
        <v>327</v>
      </c>
      <c r="O27" s="33"/>
      <c r="P27" s="33"/>
      <c r="Q27" s="33"/>
      <c r="R27" s="33"/>
      <c r="S27" s="37"/>
      <c r="T27" s="33"/>
      <c r="U27" s="39" t="s">
        <v>301</v>
      </c>
      <c r="V27" s="13"/>
      <c r="W27" s="13"/>
      <c r="X27" s="33"/>
      <c r="Y27" s="37"/>
      <c r="Z27" s="33"/>
      <c r="AA27" s="33"/>
      <c r="AB27" s="33"/>
      <c r="AC27" s="33"/>
      <c r="AD27" s="14"/>
      <c r="AE27" s="35"/>
      <c r="AF27" s="39" t="s">
        <v>11</v>
      </c>
      <c r="AG27" s="37"/>
      <c r="AH27" s="55" t="s">
        <v>280</v>
      </c>
      <c r="AI27" s="33"/>
      <c r="AJ27" s="13"/>
      <c r="AK27" s="92"/>
      <c r="AL27" s="13"/>
      <c r="AM27" s="13"/>
      <c r="AN27" s="13"/>
      <c r="AO27" s="13"/>
      <c r="AP27" s="92"/>
    </row>
    <row r="28" spans="2:42" x14ac:dyDescent="0.2">
      <c r="B28" s="12"/>
      <c r="C28" s="109" t="s">
        <v>85</v>
      </c>
      <c r="D28" s="13"/>
      <c r="E28" s="33"/>
      <c r="F28" s="110" t="s">
        <v>253</v>
      </c>
      <c r="G28" s="38"/>
      <c r="H28" s="36" t="s">
        <v>295</v>
      </c>
      <c r="I28" s="13"/>
      <c r="J28" s="33"/>
      <c r="K28" s="24"/>
      <c r="L28" s="92"/>
      <c r="M28" s="13"/>
      <c r="N28" s="29" t="s">
        <v>329</v>
      </c>
      <c r="O28" s="43"/>
      <c r="P28" s="43"/>
      <c r="Q28" s="43"/>
      <c r="R28" s="43"/>
      <c r="S28" s="59"/>
      <c r="T28" s="33"/>
      <c r="U28" s="36" t="s">
        <v>299</v>
      </c>
      <c r="V28" s="33"/>
      <c r="W28" s="33"/>
      <c r="X28" s="13"/>
      <c r="Y28" s="124"/>
      <c r="Z28" s="33"/>
      <c r="AA28" s="33"/>
      <c r="AB28" s="33"/>
      <c r="AC28" s="33"/>
      <c r="AD28" s="14"/>
      <c r="AE28" s="35"/>
      <c r="AF28" s="39" t="s">
        <v>11</v>
      </c>
      <c r="AG28" s="37"/>
      <c r="AH28" s="55" t="s">
        <v>196</v>
      </c>
      <c r="AI28" s="33"/>
      <c r="AJ28" s="13"/>
      <c r="AK28" s="92"/>
      <c r="AL28" s="13"/>
      <c r="AM28" s="13"/>
      <c r="AN28" s="13"/>
      <c r="AO28" s="13"/>
      <c r="AP28" s="92"/>
    </row>
    <row r="29" spans="2:42" x14ac:dyDescent="0.2">
      <c r="B29" s="12"/>
      <c r="C29" s="109" t="s">
        <v>60</v>
      </c>
      <c r="D29" s="13"/>
      <c r="E29" s="33"/>
      <c r="F29" s="110" t="s">
        <v>249</v>
      </c>
      <c r="G29" s="38"/>
      <c r="H29" s="36" t="s">
        <v>63</v>
      </c>
      <c r="I29" s="13"/>
      <c r="J29" s="33"/>
      <c r="K29" s="24"/>
      <c r="L29" s="92"/>
      <c r="M29" s="13"/>
      <c r="N29" s="38"/>
      <c r="O29" s="33"/>
      <c r="P29" s="33"/>
      <c r="Q29" s="33"/>
      <c r="R29" s="33"/>
      <c r="S29" s="33"/>
      <c r="T29" s="33"/>
      <c r="U29" s="26" t="s">
        <v>300</v>
      </c>
      <c r="V29" s="123"/>
      <c r="W29" s="123"/>
      <c r="X29" s="43"/>
      <c r="Y29" s="59"/>
      <c r="Z29" s="33"/>
      <c r="AA29" s="33"/>
      <c r="AB29" s="33"/>
      <c r="AC29" s="33"/>
      <c r="AD29" s="14"/>
      <c r="AE29" s="35"/>
      <c r="AF29" s="39" t="s">
        <v>11</v>
      </c>
      <c r="AG29" s="37"/>
      <c r="AH29" s="55" t="s">
        <v>281</v>
      </c>
      <c r="AI29" s="33"/>
      <c r="AJ29" s="13"/>
      <c r="AK29" s="92"/>
      <c r="AL29" s="13"/>
      <c r="AM29" s="13"/>
      <c r="AN29" s="13"/>
      <c r="AO29" s="13"/>
      <c r="AP29" s="92"/>
    </row>
    <row r="30" spans="2:42" x14ac:dyDescent="0.2">
      <c r="B30" s="12"/>
      <c r="C30" s="109" t="s">
        <v>104</v>
      </c>
      <c r="D30" s="13"/>
      <c r="E30" s="33"/>
      <c r="F30" s="110" t="s">
        <v>254</v>
      </c>
      <c r="G30" s="38"/>
      <c r="H30" s="36" t="s">
        <v>92</v>
      </c>
      <c r="I30" s="13"/>
      <c r="J30" s="33"/>
      <c r="K30" s="24"/>
      <c r="L30" s="92"/>
      <c r="M30" s="13"/>
      <c r="N30" s="38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14"/>
      <c r="AE30" s="35"/>
      <c r="AF30" s="39" t="s">
        <v>11</v>
      </c>
      <c r="AG30" s="37"/>
      <c r="AH30" s="55" t="s">
        <v>282</v>
      </c>
      <c r="AI30" s="33"/>
      <c r="AJ30" s="13"/>
      <c r="AK30" s="92"/>
      <c r="AL30" s="13"/>
      <c r="AM30" s="13"/>
      <c r="AN30" s="13"/>
      <c r="AO30" s="13"/>
      <c r="AP30" s="92"/>
    </row>
    <row r="31" spans="2:42" x14ac:dyDescent="0.2">
      <c r="B31" s="12"/>
      <c r="C31" s="109" t="s">
        <v>89</v>
      </c>
      <c r="D31" s="13"/>
      <c r="E31" s="33"/>
      <c r="F31" s="110" t="s">
        <v>18</v>
      </c>
      <c r="G31" s="38"/>
      <c r="H31" s="36" t="s">
        <v>116</v>
      </c>
      <c r="I31" s="13"/>
      <c r="J31" s="33"/>
      <c r="K31" s="24"/>
      <c r="L31" s="92"/>
      <c r="M31" s="13"/>
      <c r="N31" s="38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14"/>
      <c r="AE31" s="35"/>
      <c r="AF31" s="39" t="s">
        <v>11</v>
      </c>
      <c r="AG31" s="37"/>
      <c r="AH31" s="55" t="s">
        <v>283</v>
      </c>
      <c r="AI31" s="33"/>
      <c r="AJ31" s="13"/>
      <c r="AK31" s="92"/>
      <c r="AL31" s="13"/>
      <c r="AM31" s="13"/>
      <c r="AN31" s="13"/>
      <c r="AO31" s="13"/>
      <c r="AP31" s="92"/>
    </row>
    <row r="32" spans="2:42" x14ac:dyDescent="0.2">
      <c r="B32" s="12"/>
      <c r="C32" s="109" t="s">
        <v>133</v>
      </c>
      <c r="D32" s="13"/>
      <c r="E32" s="33"/>
      <c r="F32" s="110" t="s">
        <v>255</v>
      </c>
      <c r="G32" s="38"/>
      <c r="H32" s="36" t="s">
        <v>354</v>
      </c>
      <c r="I32" s="13"/>
      <c r="J32" s="33"/>
      <c r="K32" s="24"/>
      <c r="L32" s="92"/>
      <c r="M32" s="13"/>
      <c r="N32" s="38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14"/>
      <c r="AE32" s="35"/>
      <c r="AF32" s="39" t="s">
        <v>11</v>
      </c>
      <c r="AG32" s="37"/>
      <c r="AH32" s="55" t="s">
        <v>284</v>
      </c>
      <c r="AI32" s="33"/>
      <c r="AJ32" s="13"/>
      <c r="AK32" s="92"/>
      <c r="AL32" s="13"/>
      <c r="AM32" s="13"/>
      <c r="AN32" s="13"/>
      <c r="AO32" s="13"/>
      <c r="AP32" s="92"/>
    </row>
    <row r="33" spans="2:61" x14ac:dyDescent="0.2">
      <c r="B33" s="12"/>
      <c r="C33" s="109" t="s">
        <v>248</v>
      </c>
      <c r="D33" s="13"/>
      <c r="E33" s="33"/>
      <c r="F33" s="110" t="s">
        <v>257</v>
      </c>
      <c r="G33" s="38"/>
      <c r="H33" s="36" t="s">
        <v>296</v>
      </c>
      <c r="I33" s="38"/>
      <c r="J33" s="33"/>
      <c r="K33" s="24"/>
      <c r="L33" s="92"/>
      <c r="M33" s="13"/>
      <c r="N33" s="38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14"/>
      <c r="AE33" s="35"/>
      <c r="AF33" s="39" t="s">
        <v>11</v>
      </c>
      <c r="AG33" s="37"/>
      <c r="AH33" s="55" t="s">
        <v>285</v>
      </c>
      <c r="AI33" s="33"/>
      <c r="AJ33" s="13"/>
      <c r="AK33" s="31"/>
      <c r="AL33" s="13"/>
      <c r="AM33" s="13"/>
      <c r="AN33" s="13"/>
      <c r="AO33" s="13"/>
      <c r="AP33" s="31"/>
    </row>
    <row r="34" spans="2:61" x14ac:dyDescent="0.2">
      <c r="B34" s="12"/>
      <c r="C34" s="40" t="s">
        <v>152</v>
      </c>
      <c r="D34" s="13"/>
      <c r="E34" s="33"/>
      <c r="F34" s="41" t="s">
        <v>256</v>
      </c>
      <c r="G34" s="38"/>
      <c r="H34" s="62" t="s">
        <v>135</v>
      </c>
      <c r="I34" s="63"/>
      <c r="J34" s="43"/>
      <c r="K34" s="64"/>
      <c r="L34" s="28"/>
      <c r="M34" s="13"/>
      <c r="N34" s="38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14"/>
      <c r="AE34" s="35"/>
      <c r="AF34" s="39" t="s">
        <v>11</v>
      </c>
      <c r="AG34" s="37"/>
      <c r="AH34" s="55" t="s">
        <v>286</v>
      </c>
      <c r="AI34" s="33"/>
      <c r="AJ34" s="13"/>
      <c r="AK34" s="31"/>
      <c r="AL34" s="13"/>
      <c r="AM34" s="13"/>
      <c r="AN34" s="13"/>
      <c r="AO34" s="13"/>
      <c r="AP34" s="31"/>
    </row>
    <row r="35" spans="2:61" ht="15" thickBot="1" x14ac:dyDescent="0.25">
      <c r="B35" s="45"/>
      <c r="C35" s="42" t="s">
        <v>75</v>
      </c>
      <c r="D35" s="27"/>
      <c r="E35" s="43"/>
      <c r="F35" s="44" t="s">
        <v>252</v>
      </c>
      <c r="G35" s="38"/>
      <c r="H35" s="60"/>
      <c r="I35" s="38"/>
      <c r="J35" s="33"/>
      <c r="K35" s="24"/>
      <c r="L35" s="13"/>
      <c r="M35" s="1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46"/>
      <c r="AD35" s="49"/>
      <c r="AF35" s="26" t="s">
        <v>11</v>
      </c>
      <c r="AG35" s="59"/>
      <c r="AH35" s="58" t="s">
        <v>287</v>
      </c>
      <c r="AI35" s="43"/>
      <c r="AJ35" s="27"/>
      <c r="AK35" s="28"/>
      <c r="AL35" s="27"/>
      <c r="AM35" s="27"/>
      <c r="AN35" s="27"/>
      <c r="AO35" s="27"/>
      <c r="AP35" s="28"/>
    </row>
    <row r="36" spans="2:61" ht="15" thickBot="1" x14ac:dyDescent="0.25">
      <c r="C36" s="46"/>
      <c r="D36" s="47"/>
      <c r="E36" s="47"/>
      <c r="F36" s="47"/>
      <c r="G36" s="47"/>
      <c r="H36" s="48"/>
      <c r="I36" s="48"/>
      <c r="J36" s="48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35"/>
      <c r="AD36" s="35"/>
      <c r="AE36" s="35"/>
      <c r="AF36" s="35"/>
      <c r="AG36" s="35"/>
      <c r="AH36" s="35"/>
      <c r="AI36" s="35"/>
    </row>
    <row r="37" spans="2:61" ht="15" thickBot="1" x14ac:dyDescent="0.25">
      <c r="D37" s="35"/>
      <c r="E37" s="35"/>
      <c r="F37" s="35"/>
      <c r="G37" s="35"/>
      <c r="H37" s="50"/>
      <c r="I37" s="50"/>
      <c r="J37" s="50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F37" s="217" t="s">
        <v>46</v>
      </c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</row>
    <row r="38" spans="2:61" x14ac:dyDescent="0.2">
      <c r="D38" s="35"/>
      <c r="E38" s="35"/>
      <c r="F38" s="35"/>
      <c r="G38" s="35"/>
      <c r="H38" s="50"/>
      <c r="I38" s="50"/>
      <c r="J38" s="50"/>
      <c r="AC38" s="35"/>
      <c r="AD38" s="35"/>
      <c r="AE38" s="35"/>
      <c r="AF38" s="112" t="s">
        <v>51</v>
      </c>
      <c r="AG38" s="219" t="s">
        <v>47</v>
      </c>
      <c r="AH38" s="220"/>
      <c r="AI38" s="220"/>
      <c r="AJ38" s="220"/>
      <c r="AK38" s="220"/>
      <c r="AL38" s="262"/>
      <c r="AM38" s="219" t="s">
        <v>48</v>
      </c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</row>
    <row r="39" spans="2:61" x14ac:dyDescent="0.2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F39" s="100">
        <v>1</v>
      </c>
      <c r="AG39" s="225" t="s">
        <v>49</v>
      </c>
      <c r="AH39" s="226"/>
      <c r="AI39" s="226"/>
      <c r="AJ39" s="226"/>
      <c r="AK39" s="226"/>
      <c r="AL39" s="227"/>
      <c r="AM39" s="221" t="s">
        <v>50</v>
      </c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</row>
    <row r="40" spans="2:61" x14ac:dyDescent="0.2">
      <c r="AC40" s="35"/>
      <c r="AD40" s="35"/>
      <c r="AE40" s="35"/>
      <c r="AF40" s="100">
        <v>2</v>
      </c>
      <c r="AG40" s="225"/>
      <c r="AH40" s="226"/>
      <c r="AI40" s="226"/>
      <c r="AJ40" s="226"/>
      <c r="AK40" s="226"/>
      <c r="AL40" s="227"/>
      <c r="AM40" s="221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</row>
    <row r="41" spans="2:61" x14ac:dyDescent="0.2"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F41" s="100">
        <v>3</v>
      </c>
      <c r="AG41" s="225"/>
      <c r="AH41" s="226"/>
      <c r="AI41" s="226"/>
      <c r="AJ41" s="226"/>
      <c r="AK41" s="226"/>
      <c r="AL41" s="227"/>
      <c r="AM41" s="221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</row>
    <row r="42" spans="2:61" x14ac:dyDescent="0.2">
      <c r="AF42" s="100">
        <v>4</v>
      </c>
      <c r="AG42" s="225"/>
      <c r="AH42" s="226"/>
      <c r="AI42" s="226"/>
      <c r="AJ42" s="226"/>
      <c r="AK42" s="226"/>
      <c r="AL42" s="227"/>
      <c r="AM42" s="221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</row>
    <row r="43" spans="2:61" x14ac:dyDescent="0.2">
      <c r="AF43" s="100">
        <v>5</v>
      </c>
      <c r="AG43" s="225"/>
      <c r="AH43" s="226"/>
      <c r="AI43" s="226"/>
      <c r="AJ43" s="226"/>
      <c r="AK43" s="226"/>
      <c r="AL43" s="227"/>
      <c r="AM43" s="221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</row>
    <row r="51" spans="32:61" ht="15" thickBot="1" x14ac:dyDescent="0.25">
      <c r="AF51" s="215" t="s">
        <v>52</v>
      </c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</row>
    <row r="52" spans="32:61" x14ac:dyDescent="0.2">
      <c r="AF52" s="113" t="s">
        <v>51</v>
      </c>
      <c r="AG52" s="223" t="s">
        <v>47</v>
      </c>
      <c r="AH52" s="224"/>
      <c r="AI52" s="224"/>
      <c r="AJ52" s="224"/>
      <c r="AK52" s="224"/>
      <c r="AL52" s="266"/>
      <c r="AM52" s="223" t="s">
        <v>48</v>
      </c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</row>
    <row r="53" spans="32:61" x14ac:dyDescent="0.2">
      <c r="AF53" s="101">
        <v>1</v>
      </c>
      <c r="AG53" s="263" t="s">
        <v>49</v>
      </c>
      <c r="AH53" s="264"/>
      <c r="AI53" s="264"/>
      <c r="AJ53" s="264"/>
      <c r="AK53" s="264"/>
      <c r="AL53" s="265"/>
      <c r="AM53" s="213" t="s">
        <v>50</v>
      </c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</row>
    <row r="54" spans="32:61" x14ac:dyDescent="0.2">
      <c r="AF54" s="101">
        <v>2</v>
      </c>
      <c r="AG54" s="263"/>
      <c r="AH54" s="264"/>
      <c r="AI54" s="264"/>
      <c r="AJ54" s="264"/>
      <c r="AK54" s="264"/>
      <c r="AL54" s="265"/>
      <c r="AM54" s="213" t="s">
        <v>50</v>
      </c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</row>
    <row r="55" spans="32:61" x14ac:dyDescent="0.2">
      <c r="AF55" s="101">
        <v>3</v>
      </c>
      <c r="AG55" s="263"/>
      <c r="AH55" s="264"/>
      <c r="AI55" s="264"/>
      <c r="AJ55" s="264"/>
      <c r="AK55" s="264"/>
      <c r="AL55" s="265"/>
      <c r="AM55" s="213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</row>
    <row r="56" spans="32:61" x14ac:dyDescent="0.2">
      <c r="AF56" s="101">
        <v>4</v>
      </c>
      <c r="AG56" s="263"/>
      <c r="AH56" s="264"/>
      <c r="AI56" s="264"/>
      <c r="AJ56" s="264"/>
      <c r="AK56" s="264"/>
      <c r="AL56" s="265"/>
      <c r="AM56" s="213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</row>
    <row r="57" spans="32:61" x14ac:dyDescent="0.2">
      <c r="AF57" s="101">
        <v>5</v>
      </c>
      <c r="AG57" s="263"/>
      <c r="AH57" s="264"/>
      <c r="AI57" s="264"/>
      <c r="AJ57" s="264"/>
      <c r="AK57" s="264"/>
      <c r="AL57" s="265"/>
      <c r="AM57" s="213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</row>
  </sheetData>
  <sortState ref="C27:E35">
    <sortCondition ref="C27"/>
  </sortState>
  <mergeCells count="75">
    <mergeCell ref="AG40:AL40"/>
    <mergeCell ref="AG56:AL56"/>
    <mergeCell ref="AG57:AL57"/>
    <mergeCell ref="AG54:AL54"/>
    <mergeCell ref="AG55:AL55"/>
    <mergeCell ref="AG43:AL43"/>
    <mergeCell ref="AG52:AL52"/>
    <mergeCell ref="AG53:AL53"/>
    <mergeCell ref="AG38:AL38"/>
    <mergeCell ref="Y17:Z17"/>
    <mergeCell ref="AG39:AL39"/>
    <mergeCell ref="AA19:AB19"/>
    <mergeCell ref="AA20:AB20"/>
    <mergeCell ref="AA18:AB18"/>
    <mergeCell ref="AA17:AB17"/>
    <mergeCell ref="C15:E15"/>
    <mergeCell ref="C16:E16"/>
    <mergeCell ref="G15:J15"/>
    <mergeCell ref="G16:J16"/>
    <mergeCell ref="AA11:AB11"/>
    <mergeCell ref="AA12:AB12"/>
    <mergeCell ref="R11:S11"/>
    <mergeCell ref="R12:S12"/>
    <mergeCell ref="U15:AB15"/>
    <mergeCell ref="L15:S15"/>
    <mergeCell ref="H25:L25"/>
    <mergeCell ref="H24:L24"/>
    <mergeCell ref="U24:Y24"/>
    <mergeCell ref="N24:S24"/>
    <mergeCell ref="N25:S25"/>
    <mergeCell ref="U25:Y25"/>
    <mergeCell ref="R20:S20"/>
    <mergeCell ref="R19:S19"/>
    <mergeCell ref="R18:S18"/>
    <mergeCell ref="R17:S17"/>
    <mergeCell ref="C24:F24"/>
    <mergeCell ref="L17:O17"/>
    <mergeCell ref="P17:Q17"/>
    <mergeCell ref="U9:X9"/>
    <mergeCell ref="P8:Q8"/>
    <mergeCell ref="R8:S8"/>
    <mergeCell ref="R9:S9"/>
    <mergeCell ref="R10:S10"/>
    <mergeCell ref="U17:X17"/>
    <mergeCell ref="AF2:AP2"/>
    <mergeCell ref="U7:AB7"/>
    <mergeCell ref="B2:AD2"/>
    <mergeCell ref="C4:J4"/>
    <mergeCell ref="I6:J6"/>
    <mergeCell ref="L4:AB4"/>
    <mergeCell ref="C6:H6"/>
    <mergeCell ref="L6:S6"/>
    <mergeCell ref="AF3:AG3"/>
    <mergeCell ref="AH3:AK3"/>
    <mergeCell ref="AL3:AP3"/>
    <mergeCell ref="L8:O8"/>
    <mergeCell ref="AA9:AB9"/>
    <mergeCell ref="AA10:AB10"/>
    <mergeCell ref="Y9:Z9"/>
    <mergeCell ref="AM57:BI57"/>
    <mergeCell ref="AF51:BI51"/>
    <mergeCell ref="AF37:BI37"/>
    <mergeCell ref="AM38:BI38"/>
    <mergeCell ref="AM39:BI39"/>
    <mergeCell ref="AM40:BI40"/>
    <mergeCell ref="AM41:BI41"/>
    <mergeCell ref="AM42:BI42"/>
    <mergeCell ref="AM43:BI43"/>
    <mergeCell ref="AM52:BI52"/>
    <mergeCell ref="AM53:BI53"/>
    <mergeCell ref="AM54:BI54"/>
    <mergeCell ref="AM55:BI55"/>
    <mergeCell ref="AM56:BI56"/>
    <mergeCell ref="AG41:AL41"/>
    <mergeCell ref="AG42:AL42"/>
  </mergeCells>
  <conditionalFormatting sqref="R9:S13">
    <cfRule type="iconSet" priority="11">
      <iconSet iconSet="4TrafficLights" showValue="0">
        <cfvo type="percent" val="0"/>
        <cfvo type="percent" val="25"/>
        <cfvo type="percent" val="50"/>
        <cfvo type="percent" val="100"/>
      </iconSet>
    </cfRule>
  </conditionalFormatting>
  <conditionalFormatting sqref="R18:S19">
    <cfRule type="iconSet" priority="6">
      <iconSet showValue="0">
        <cfvo type="percent" val="0"/>
        <cfvo type="percent" val="33"/>
        <cfvo type="percent" val="100"/>
      </iconSet>
    </cfRule>
  </conditionalFormatting>
  <conditionalFormatting sqref="AA18:AB19">
    <cfRule type="iconSet" priority="5">
      <iconSet showValue="0">
        <cfvo type="percent" val="0"/>
        <cfvo type="percent" val="33"/>
        <cfvo type="percent" val="100"/>
      </iconSet>
    </cfRule>
  </conditionalFormatting>
  <conditionalFormatting sqref="AA10:AB11 AA13:AB13">
    <cfRule type="iconSet" priority="4">
      <iconSet showValue="0">
        <cfvo type="percent" val="0"/>
        <cfvo type="percent" val="33"/>
        <cfvo type="percent" val="100"/>
      </iconSet>
    </cfRule>
  </conditionalFormatting>
  <conditionalFormatting sqref="R20:S20">
    <cfRule type="iconSet" priority="3">
      <iconSet showValue="0">
        <cfvo type="percent" val="0"/>
        <cfvo type="percent" val="33"/>
        <cfvo type="percent" val="100"/>
      </iconSet>
    </cfRule>
  </conditionalFormatting>
  <conditionalFormatting sqref="AA20:AB20">
    <cfRule type="iconSet" priority="2">
      <iconSet showValue="0">
        <cfvo type="percent" val="0"/>
        <cfvo type="percent" val="33"/>
        <cfvo type="percent" val="100"/>
      </iconSet>
    </cfRule>
  </conditionalFormatting>
  <conditionalFormatting sqref="AA12:AB12">
    <cfRule type="iconSet" priority="1">
      <iconSet showValue="0">
        <cfvo type="percent" val="0"/>
        <cfvo type="percent" val="33"/>
        <cfvo type="percent" val="100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1E34-E485-40F6-9240-06B2C651E650}">
  <sheetPr>
    <tabColor rgb="FFBFD857"/>
  </sheetPr>
  <dimension ref="J13"/>
  <sheetViews>
    <sheetView workbookViewId="0"/>
  </sheetViews>
  <sheetFormatPr baseColWidth="10" defaultColWidth="3.625" defaultRowHeight="14.25" x14ac:dyDescent="0.2"/>
  <cols>
    <col min="1" max="16384" width="3.625" style="52"/>
  </cols>
  <sheetData>
    <row r="13" spans="10:10" x14ac:dyDescent="0.2">
      <c r="J13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9</vt:i4>
      </vt:variant>
    </vt:vector>
  </HeadingPairs>
  <TitlesOfParts>
    <vt:vector size="13" baseType="lpstr">
      <vt:lpstr>Dashboard</vt:lpstr>
      <vt:lpstr>Input</vt:lpstr>
      <vt:lpstr>Data</vt:lpstr>
      <vt:lpstr>Updates</vt:lpstr>
      <vt:lpstr>Dashboard!Área_de_impresión</vt:lpstr>
      <vt:lpstr>Directores</vt:lpstr>
      <vt:lpstr>Proyecto</vt:lpstr>
      <vt:lpstr>Regiones</vt:lpstr>
      <vt:lpstr>S_Costo</vt:lpstr>
      <vt:lpstr>S_General</vt:lpstr>
      <vt:lpstr>S_Riesgo</vt:lpstr>
      <vt:lpstr>S_Semaforos</vt:lpstr>
      <vt:lpstr>S_Tiempo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Miranda Rodriguez</dc:creator>
  <cp:lastModifiedBy>Gabriel Zúñiga Montiel</cp:lastModifiedBy>
  <cp:lastPrinted>2019-05-20T14:22:52Z</cp:lastPrinted>
  <dcterms:created xsi:type="dcterms:W3CDTF">2019-05-14T19:54:39Z</dcterms:created>
  <dcterms:modified xsi:type="dcterms:W3CDTF">2019-05-21T20:20:13Z</dcterms:modified>
</cp:coreProperties>
</file>