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bookViews>
    <workbookView xWindow="0" yWindow="0" windowWidth="20490" windowHeight="9045"/>
  </bookViews>
  <sheets>
    <sheet name="BOLETOS" sheetId="1" r:id="rId1"/>
    <sheet name="RECIBOS" sheetId="2" r:id="rId2"/>
    <sheet name="EGRESOS" sheetId="3" r:id="rId3"/>
  </sheets>
  <externalReferences>
    <externalReference r:id="rId4"/>
  </externalReferences>
  <definedNames>
    <definedName name="_xlnm._FilterDatabase" localSheetId="0" hidden="1">BOLETOS!$B$1:$Q$58</definedName>
    <definedName name="_xlnm._FilterDatabase" localSheetId="2" hidden="1">EGRESOS!$A$1:$O$7</definedName>
    <definedName name="_xlnm._FilterDatabase" localSheetId="1" hidden="1">RECIBOS!$A$1:$R$14</definedName>
    <definedName name="FECHA">[1]CIERRE!$J$1:$J$373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6" i="3"/>
  <c r="C5" i="3"/>
  <c r="C4" i="3"/>
  <c r="O3" i="3"/>
  <c r="O4" i="3" s="1"/>
  <c r="O5" i="3" s="1"/>
  <c r="O6" i="3" s="1"/>
  <c r="O7" i="3" s="1"/>
  <c r="C3" i="3"/>
  <c r="C2" i="3"/>
  <c r="N1" i="3"/>
  <c r="M1" i="3"/>
  <c r="R14" i="2"/>
  <c r="R13" i="2"/>
  <c r="R12" i="2"/>
  <c r="R11" i="2"/>
  <c r="R10" i="2"/>
  <c r="R9" i="2"/>
  <c r="R8" i="2"/>
  <c r="R7" i="2"/>
  <c r="R6" i="2"/>
  <c r="R5" i="2"/>
  <c r="R4" i="2"/>
  <c r="R3" i="2"/>
  <c r="Q3" i="2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R2" i="2"/>
  <c r="P1" i="2"/>
  <c r="O1" i="2"/>
  <c r="AG58" i="1"/>
  <c r="AA58" i="1" s="1"/>
  <c r="AF58" i="1"/>
  <c r="Z58" i="1" s="1"/>
  <c r="Y58" i="1"/>
  <c r="X58" i="1"/>
  <c r="V58" i="1"/>
  <c r="A58" i="1"/>
  <c r="AG57" i="1"/>
  <c r="AA57" i="1" s="1"/>
  <c r="AF57" i="1"/>
  <c r="Z57" i="1" s="1"/>
  <c r="Y57" i="1"/>
  <c r="X57" i="1"/>
  <c r="V57" i="1"/>
  <c r="A57" i="1"/>
  <c r="AG56" i="1"/>
  <c r="AA56" i="1" s="1"/>
  <c r="AF56" i="1"/>
  <c r="Z56" i="1" s="1"/>
  <c r="Y56" i="1"/>
  <c r="X56" i="1"/>
  <c r="V56" i="1"/>
  <c r="A56" i="1"/>
  <c r="AG55" i="1"/>
  <c r="AA55" i="1" s="1"/>
  <c r="AF55" i="1"/>
  <c r="Z55" i="1" s="1"/>
  <c r="Y55" i="1"/>
  <c r="X55" i="1"/>
  <c r="V55" i="1"/>
  <c r="A55" i="1"/>
  <c r="AG54" i="1"/>
  <c r="AA54" i="1" s="1"/>
  <c r="AF54" i="1"/>
  <c r="Z54" i="1" s="1"/>
  <c r="Y54" i="1"/>
  <c r="X54" i="1"/>
  <c r="V54" i="1"/>
  <c r="A54" i="1"/>
  <c r="AG53" i="1"/>
  <c r="AA53" i="1" s="1"/>
  <c r="AF53" i="1"/>
  <c r="Z53" i="1" s="1"/>
  <c r="Y53" i="1"/>
  <c r="X53" i="1"/>
  <c r="V53" i="1"/>
  <c r="A53" i="1"/>
  <c r="AG52" i="1"/>
  <c r="AA52" i="1" s="1"/>
  <c r="AF52" i="1"/>
  <c r="Z52" i="1" s="1"/>
  <c r="Y52" i="1"/>
  <c r="X52" i="1"/>
  <c r="V52" i="1"/>
  <c r="A52" i="1"/>
  <c r="AG51" i="1"/>
  <c r="AA51" i="1" s="1"/>
  <c r="AF51" i="1"/>
  <c r="Z51" i="1" s="1"/>
  <c r="Y51" i="1"/>
  <c r="X51" i="1"/>
  <c r="V51" i="1"/>
  <c r="A51" i="1"/>
  <c r="AG50" i="1"/>
  <c r="AA50" i="1" s="1"/>
  <c r="AF50" i="1"/>
  <c r="Z50" i="1" s="1"/>
  <c r="Y50" i="1"/>
  <c r="X50" i="1"/>
  <c r="V50" i="1"/>
  <c r="A50" i="1"/>
  <c r="AG49" i="1"/>
  <c r="AA49" i="1" s="1"/>
  <c r="AF49" i="1"/>
  <c r="Z49" i="1" s="1"/>
  <c r="Y49" i="1"/>
  <c r="X49" i="1"/>
  <c r="V49" i="1"/>
  <c r="A49" i="1"/>
  <c r="AG48" i="1"/>
  <c r="AA48" i="1" s="1"/>
  <c r="AF48" i="1"/>
  <c r="Z48" i="1" s="1"/>
  <c r="Y48" i="1"/>
  <c r="X48" i="1"/>
  <c r="V48" i="1"/>
  <c r="A48" i="1"/>
  <c r="AG47" i="1"/>
  <c r="AA47" i="1" s="1"/>
  <c r="AF47" i="1"/>
  <c r="Z47" i="1" s="1"/>
  <c r="Y47" i="1"/>
  <c r="X47" i="1"/>
  <c r="V47" i="1"/>
  <c r="A47" i="1"/>
  <c r="AG46" i="1"/>
  <c r="AA46" i="1" s="1"/>
  <c r="AF46" i="1"/>
  <c r="Z46" i="1" s="1"/>
  <c r="Y46" i="1"/>
  <c r="X46" i="1"/>
  <c r="V46" i="1"/>
  <c r="A46" i="1"/>
  <c r="AG45" i="1"/>
  <c r="AA45" i="1" s="1"/>
  <c r="AF45" i="1"/>
  <c r="Z45" i="1" s="1"/>
  <c r="Y45" i="1"/>
  <c r="X45" i="1"/>
  <c r="V45" i="1"/>
  <c r="A45" i="1"/>
  <c r="AG44" i="1"/>
  <c r="AA44" i="1" s="1"/>
  <c r="AF44" i="1"/>
  <c r="Z44" i="1" s="1"/>
  <c r="Y44" i="1"/>
  <c r="X44" i="1"/>
  <c r="V44" i="1"/>
  <c r="A44" i="1"/>
  <c r="AG43" i="1"/>
  <c r="AA43" i="1" s="1"/>
  <c r="AF43" i="1"/>
  <c r="Z43" i="1" s="1"/>
  <c r="Y43" i="1"/>
  <c r="X43" i="1"/>
  <c r="V43" i="1"/>
  <c r="A43" i="1"/>
  <c r="AG42" i="1"/>
  <c r="AA42" i="1" s="1"/>
  <c r="AF42" i="1"/>
  <c r="Z42" i="1" s="1"/>
  <c r="Y42" i="1"/>
  <c r="X42" i="1"/>
  <c r="V42" i="1"/>
  <c r="A42" i="1"/>
  <c r="AG41" i="1"/>
  <c r="AA41" i="1" s="1"/>
  <c r="AF41" i="1"/>
  <c r="Z41" i="1" s="1"/>
  <c r="Y41" i="1"/>
  <c r="X41" i="1"/>
  <c r="V41" i="1"/>
  <c r="A41" i="1"/>
  <c r="AG40" i="1"/>
  <c r="AA40" i="1" s="1"/>
  <c r="AF40" i="1"/>
  <c r="Z40" i="1" s="1"/>
  <c r="Y40" i="1"/>
  <c r="X40" i="1"/>
  <c r="V40" i="1"/>
  <c r="A40" i="1"/>
  <c r="AG39" i="1"/>
  <c r="AA39" i="1" s="1"/>
  <c r="AF39" i="1"/>
  <c r="Z39" i="1" s="1"/>
  <c r="Y39" i="1"/>
  <c r="X39" i="1"/>
  <c r="V39" i="1"/>
  <c r="A39" i="1"/>
  <c r="AG38" i="1"/>
  <c r="AA38" i="1" s="1"/>
  <c r="AF38" i="1"/>
  <c r="Z38" i="1" s="1"/>
  <c r="Y38" i="1"/>
  <c r="X38" i="1"/>
  <c r="V38" i="1"/>
  <c r="A38" i="1"/>
  <c r="AG37" i="1"/>
  <c r="AA37" i="1" s="1"/>
  <c r="AF37" i="1"/>
  <c r="Z37" i="1" s="1"/>
  <c r="Y37" i="1"/>
  <c r="X37" i="1"/>
  <c r="V37" i="1"/>
  <c r="A37" i="1"/>
  <c r="AG36" i="1"/>
  <c r="AA36" i="1" s="1"/>
  <c r="AF36" i="1"/>
  <c r="Z36" i="1" s="1"/>
  <c r="Y36" i="1"/>
  <c r="X36" i="1"/>
  <c r="V36" i="1"/>
  <c r="A36" i="1"/>
  <c r="AG35" i="1"/>
  <c r="AA35" i="1" s="1"/>
  <c r="AF35" i="1"/>
  <c r="Z35" i="1" s="1"/>
  <c r="Y35" i="1"/>
  <c r="X35" i="1"/>
  <c r="V35" i="1"/>
  <c r="A35" i="1"/>
  <c r="AG34" i="1"/>
  <c r="AA34" i="1" s="1"/>
  <c r="AF34" i="1"/>
  <c r="Z34" i="1" s="1"/>
  <c r="Y34" i="1"/>
  <c r="X34" i="1"/>
  <c r="V34" i="1"/>
  <c r="A34" i="1"/>
  <c r="AG33" i="1"/>
  <c r="AA33" i="1" s="1"/>
  <c r="AF33" i="1"/>
  <c r="Z33" i="1" s="1"/>
  <c r="Y33" i="1"/>
  <c r="X33" i="1"/>
  <c r="V33" i="1"/>
  <c r="A33" i="1"/>
  <c r="AG32" i="1"/>
  <c r="AA32" i="1" s="1"/>
  <c r="AF32" i="1"/>
  <c r="Z32" i="1" s="1"/>
  <c r="Y32" i="1"/>
  <c r="X32" i="1"/>
  <c r="V32" i="1"/>
  <c r="A32" i="1"/>
  <c r="AG31" i="1"/>
  <c r="AA31" i="1" s="1"/>
  <c r="AF31" i="1"/>
  <c r="Z31" i="1" s="1"/>
  <c r="AB31" i="1"/>
  <c r="Y31" i="1"/>
  <c r="X31" i="1"/>
  <c r="V31" i="1"/>
  <c r="A31" i="1"/>
  <c r="AG30" i="1"/>
  <c r="AA30" i="1" s="1"/>
  <c r="AF30" i="1"/>
  <c r="Z30" i="1" s="1"/>
  <c r="AB30" i="1"/>
  <c r="Y30" i="1"/>
  <c r="X30" i="1"/>
  <c r="V30" i="1"/>
  <c r="A30" i="1"/>
  <c r="AG29" i="1"/>
  <c r="AA29" i="1" s="1"/>
  <c r="AF29" i="1"/>
  <c r="Z29" i="1" s="1"/>
  <c r="AB29" i="1"/>
  <c r="Y29" i="1"/>
  <c r="X29" i="1"/>
  <c r="V29" i="1"/>
  <c r="A29" i="1"/>
  <c r="AG28" i="1"/>
  <c r="AA28" i="1" s="1"/>
  <c r="AF28" i="1"/>
  <c r="Z28" i="1" s="1"/>
  <c r="AB28" i="1"/>
  <c r="Y28" i="1"/>
  <c r="X28" i="1"/>
  <c r="V28" i="1"/>
  <c r="A28" i="1"/>
  <c r="AG27" i="1"/>
  <c r="AA27" i="1" s="1"/>
  <c r="AF27" i="1"/>
  <c r="Z27" i="1" s="1"/>
  <c r="AB27" i="1"/>
  <c r="Y27" i="1"/>
  <c r="X27" i="1"/>
  <c r="V27" i="1"/>
  <c r="A27" i="1"/>
  <c r="AG26" i="1"/>
  <c r="AA26" i="1" s="1"/>
  <c r="AF26" i="1"/>
  <c r="Z26" i="1" s="1"/>
  <c r="AB26" i="1"/>
  <c r="Y26" i="1"/>
  <c r="X26" i="1"/>
  <c r="V26" i="1"/>
  <c r="A26" i="1"/>
  <c r="AG25" i="1"/>
  <c r="AA25" i="1" s="1"/>
  <c r="AF25" i="1"/>
  <c r="Z25" i="1" s="1"/>
  <c r="AB25" i="1"/>
  <c r="Y25" i="1"/>
  <c r="X25" i="1"/>
  <c r="V25" i="1"/>
  <c r="A25" i="1"/>
  <c r="AG24" i="1"/>
  <c r="AA24" i="1" s="1"/>
  <c r="AF24" i="1"/>
  <c r="Z24" i="1" s="1"/>
  <c r="AB24" i="1"/>
  <c r="Y24" i="1"/>
  <c r="X24" i="1"/>
  <c r="V24" i="1"/>
  <c r="A24" i="1"/>
  <c r="AG23" i="1"/>
  <c r="AA23" i="1" s="1"/>
  <c r="AF23" i="1"/>
  <c r="Z23" i="1" s="1"/>
  <c r="AB23" i="1"/>
  <c r="Y23" i="1"/>
  <c r="X23" i="1"/>
  <c r="V23" i="1"/>
  <c r="A23" i="1"/>
  <c r="AG22" i="1"/>
  <c r="AA22" i="1" s="1"/>
  <c r="AF22" i="1"/>
  <c r="Z22" i="1" s="1"/>
  <c r="AB22" i="1"/>
  <c r="Y22" i="1"/>
  <c r="X22" i="1"/>
  <c r="V22" i="1"/>
  <c r="A22" i="1"/>
  <c r="AG21" i="1"/>
  <c r="AA21" i="1" s="1"/>
  <c r="AF21" i="1"/>
  <c r="Z21" i="1" s="1"/>
  <c r="AB21" i="1"/>
  <c r="Y21" i="1"/>
  <c r="X21" i="1"/>
  <c r="V21" i="1"/>
  <c r="A21" i="1"/>
  <c r="AG20" i="1"/>
  <c r="AA20" i="1" s="1"/>
  <c r="AF20" i="1"/>
  <c r="Z20" i="1" s="1"/>
  <c r="AB20" i="1"/>
  <c r="Y20" i="1"/>
  <c r="X20" i="1"/>
  <c r="V20" i="1"/>
  <c r="A20" i="1"/>
  <c r="AG19" i="1"/>
  <c r="AA19" i="1" s="1"/>
  <c r="AF19" i="1"/>
  <c r="Z19" i="1" s="1"/>
  <c r="AB19" i="1"/>
  <c r="Y19" i="1"/>
  <c r="X19" i="1"/>
  <c r="V19" i="1"/>
  <c r="A19" i="1"/>
  <c r="AG18" i="1"/>
  <c r="AA18" i="1" s="1"/>
  <c r="AF18" i="1"/>
  <c r="Z18" i="1" s="1"/>
  <c r="AB18" i="1"/>
  <c r="Y18" i="1"/>
  <c r="X18" i="1"/>
  <c r="V18" i="1"/>
  <c r="A18" i="1"/>
  <c r="AG17" i="1"/>
  <c r="AA17" i="1" s="1"/>
  <c r="AF17" i="1"/>
  <c r="Z17" i="1" s="1"/>
  <c r="AB17" i="1"/>
  <c r="Y17" i="1"/>
  <c r="X17" i="1"/>
  <c r="V17" i="1"/>
  <c r="A17" i="1"/>
  <c r="AG16" i="1"/>
  <c r="AA16" i="1" s="1"/>
  <c r="AF16" i="1"/>
  <c r="Z16" i="1" s="1"/>
  <c r="AB16" i="1"/>
  <c r="Y16" i="1"/>
  <c r="X16" i="1"/>
  <c r="V16" i="1"/>
  <c r="A16" i="1"/>
  <c r="AG15" i="1"/>
  <c r="AA15" i="1" s="1"/>
  <c r="AF15" i="1"/>
  <c r="Z15" i="1" s="1"/>
  <c r="AB15" i="1"/>
  <c r="Y15" i="1"/>
  <c r="X15" i="1"/>
  <c r="V15" i="1"/>
  <c r="A15" i="1"/>
  <c r="AG14" i="1"/>
  <c r="AA14" i="1" s="1"/>
  <c r="AF14" i="1"/>
  <c r="Z14" i="1" s="1"/>
  <c r="AB14" i="1"/>
  <c r="Y14" i="1"/>
  <c r="X14" i="1"/>
  <c r="V14" i="1"/>
  <c r="A14" i="1"/>
  <c r="AG13" i="1"/>
  <c r="AA13" i="1" s="1"/>
  <c r="AF13" i="1"/>
  <c r="Z13" i="1" s="1"/>
  <c r="AB13" i="1"/>
  <c r="Y13" i="1"/>
  <c r="X13" i="1"/>
  <c r="V13" i="1"/>
  <c r="A13" i="1"/>
  <c r="AG12" i="1"/>
  <c r="AA12" i="1" s="1"/>
  <c r="AF12" i="1"/>
  <c r="Z12" i="1" s="1"/>
  <c r="AB12" i="1"/>
  <c r="Y12" i="1"/>
  <c r="X12" i="1"/>
  <c r="V12" i="1"/>
  <c r="A12" i="1"/>
  <c r="AG11" i="1"/>
  <c r="AA11" i="1" s="1"/>
  <c r="AF11" i="1"/>
  <c r="Z11" i="1" s="1"/>
  <c r="AB11" i="1"/>
  <c r="Y11" i="1"/>
  <c r="X11" i="1"/>
  <c r="V11" i="1"/>
  <c r="A11" i="1"/>
  <c r="AG10" i="1"/>
  <c r="AA10" i="1" s="1"/>
  <c r="AF10" i="1"/>
  <c r="Z10" i="1" s="1"/>
  <c r="AB10" i="1"/>
  <c r="Y10" i="1"/>
  <c r="X10" i="1"/>
  <c r="V10" i="1"/>
  <c r="A10" i="1"/>
  <c r="AG9" i="1"/>
  <c r="AA9" i="1" s="1"/>
  <c r="AF9" i="1"/>
  <c r="AB9" i="1"/>
  <c r="Z9" i="1"/>
  <c r="Y9" i="1"/>
  <c r="X9" i="1"/>
  <c r="V9" i="1"/>
  <c r="A9" i="1"/>
  <c r="AG8" i="1"/>
  <c r="AA8" i="1" s="1"/>
  <c r="AF8" i="1"/>
  <c r="AB8" i="1"/>
  <c r="Z8" i="1"/>
  <c r="Y8" i="1"/>
  <c r="X8" i="1"/>
  <c r="V8" i="1"/>
  <c r="A8" i="1"/>
  <c r="AG7" i="1"/>
  <c r="AA7" i="1" s="1"/>
  <c r="AF7" i="1"/>
  <c r="Z7" i="1" s="1"/>
  <c r="AB7" i="1"/>
  <c r="Y7" i="1"/>
  <c r="X7" i="1"/>
  <c r="V7" i="1"/>
  <c r="A7" i="1"/>
  <c r="AG6" i="1"/>
  <c r="AA6" i="1" s="1"/>
  <c r="AF6" i="1"/>
  <c r="Z6" i="1" s="1"/>
  <c r="AB6" i="1"/>
  <c r="Y6" i="1"/>
  <c r="X6" i="1"/>
  <c r="V6" i="1"/>
  <c r="A6" i="1"/>
  <c r="AG5" i="1"/>
  <c r="AA5" i="1" s="1"/>
  <c r="AF5" i="1"/>
  <c r="Z5" i="1" s="1"/>
  <c r="AB5" i="1"/>
  <c r="Y5" i="1"/>
  <c r="X5" i="1"/>
  <c r="V5" i="1"/>
  <c r="A5" i="1"/>
  <c r="AG4" i="1"/>
  <c r="AA4" i="1" s="1"/>
  <c r="AC4" i="1" s="1"/>
  <c r="AF4" i="1"/>
  <c r="Z4" i="1" s="1"/>
  <c r="AB4" i="1"/>
  <c r="Y4" i="1"/>
  <c r="X4" i="1"/>
  <c r="V4" i="1"/>
  <c r="A4" i="1"/>
  <c r="AG3" i="1"/>
  <c r="AA3" i="1" s="1"/>
  <c r="AF3" i="1"/>
  <c r="Z3" i="1" s="1"/>
  <c r="AB3" i="1"/>
  <c r="Y3" i="1"/>
  <c r="X3" i="1"/>
  <c r="V3" i="1"/>
  <c r="A3" i="1"/>
  <c r="AG2" i="1"/>
  <c r="AA2" i="1" s="1"/>
  <c r="AF2" i="1"/>
  <c r="Z2" i="1" s="1"/>
  <c r="AB2" i="1"/>
  <c r="Y2" i="1"/>
  <c r="X2" i="1"/>
  <c r="W2" i="1"/>
  <c r="W3" i="1" s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V2" i="1"/>
  <c r="U2" i="1"/>
  <c r="U3" i="1" s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AD3" i="1" l="1"/>
  <c r="AD6" i="1"/>
  <c r="AD16" i="1"/>
  <c r="AD18" i="1"/>
  <c r="AD20" i="1"/>
  <c r="AD22" i="1"/>
  <c r="AD24" i="1"/>
  <c r="AD26" i="1"/>
  <c r="AD28" i="1"/>
  <c r="AD30" i="1"/>
  <c r="AD4" i="1"/>
  <c r="AD11" i="1"/>
  <c r="AD13" i="1"/>
  <c r="AD15" i="1"/>
  <c r="AD17" i="1"/>
  <c r="AD19" i="1"/>
  <c r="AD21" i="1"/>
  <c r="AD23" i="1"/>
  <c r="AD25" i="1"/>
  <c r="AD27" i="1"/>
  <c r="AD29" i="1"/>
  <c r="AD31" i="1"/>
  <c r="AD2" i="1"/>
  <c r="AD7" i="1"/>
  <c r="AD8" i="1"/>
  <c r="AD10" i="1"/>
  <c r="AD12" i="1"/>
  <c r="AD14" i="1"/>
  <c r="AD5" i="1"/>
  <c r="AD9" i="1"/>
  <c r="AC5" i="1"/>
  <c r="AE5" i="1" s="1"/>
  <c r="AC9" i="1"/>
  <c r="AE9" i="1" s="1"/>
  <c r="AC3" i="1"/>
  <c r="AE3" i="1" s="1"/>
  <c r="AC7" i="1"/>
  <c r="AE7" i="1" s="1"/>
  <c r="AC2" i="1"/>
  <c r="AE2" i="1" s="1"/>
  <c r="AC6" i="1"/>
  <c r="AE6" i="1" s="1"/>
  <c r="AC8" i="1"/>
  <c r="AE8" i="1" s="1"/>
  <c r="AC10" i="1"/>
  <c r="AE10" i="1" s="1"/>
  <c r="AC12" i="1"/>
  <c r="AE12" i="1" s="1"/>
  <c r="AC14" i="1"/>
  <c r="AE14" i="1" s="1"/>
  <c r="AC16" i="1"/>
  <c r="AE16" i="1" s="1"/>
  <c r="AC17" i="1"/>
  <c r="AE17" i="1" s="1"/>
  <c r="AC20" i="1"/>
  <c r="AE20" i="1" s="1"/>
  <c r="AC22" i="1"/>
  <c r="AE22" i="1" s="1"/>
  <c r="AC24" i="1"/>
  <c r="AE24" i="1" s="1"/>
  <c r="AC26" i="1"/>
  <c r="AE26" i="1" s="1"/>
  <c r="AC28" i="1"/>
  <c r="AE28" i="1" s="1"/>
  <c r="AC30" i="1"/>
  <c r="AE30" i="1" s="1"/>
  <c r="AC37" i="1"/>
  <c r="AE37" i="1" s="1"/>
  <c r="AC39" i="1"/>
  <c r="AE39" i="1" s="1"/>
  <c r="AC41" i="1"/>
  <c r="AE41" i="1" s="1"/>
  <c r="AC43" i="1"/>
  <c r="AE43" i="1" s="1"/>
  <c r="AC45" i="1"/>
  <c r="AE45" i="1" s="1"/>
  <c r="AC47" i="1"/>
  <c r="AE47" i="1" s="1"/>
  <c r="AC49" i="1"/>
  <c r="AE49" i="1" s="1"/>
  <c r="AC51" i="1"/>
  <c r="AE51" i="1" s="1"/>
  <c r="AC53" i="1"/>
  <c r="AE53" i="1" s="1"/>
  <c r="AC55" i="1"/>
  <c r="AE55" i="1" s="1"/>
  <c r="AC57" i="1"/>
  <c r="AE57" i="1" s="1"/>
  <c r="AE4" i="1"/>
  <c r="AC32" i="1"/>
  <c r="AE32" i="1" s="1"/>
  <c r="AC34" i="1"/>
  <c r="AE34" i="1" s="1"/>
  <c r="AC36" i="1"/>
  <c r="AE36" i="1" s="1"/>
  <c r="AC38" i="1"/>
  <c r="AE38" i="1" s="1"/>
  <c r="AC40" i="1"/>
  <c r="AE40" i="1" s="1"/>
  <c r="AC42" i="1"/>
  <c r="AE42" i="1" s="1"/>
  <c r="AC44" i="1"/>
  <c r="AE44" i="1" s="1"/>
  <c r="AC46" i="1"/>
  <c r="AE46" i="1" s="1"/>
  <c r="AC48" i="1"/>
  <c r="AE48" i="1" s="1"/>
  <c r="AC50" i="1"/>
  <c r="AE50" i="1" s="1"/>
  <c r="AC52" i="1"/>
  <c r="AE52" i="1" s="1"/>
  <c r="AC54" i="1"/>
  <c r="AE54" i="1" s="1"/>
  <c r="AC56" i="1"/>
  <c r="AE56" i="1" s="1"/>
  <c r="AC58" i="1"/>
  <c r="AE58" i="1" s="1"/>
  <c r="AC11" i="1"/>
  <c r="AE11" i="1" s="1"/>
  <c r="AC13" i="1"/>
  <c r="AE13" i="1" s="1"/>
  <c r="AC15" i="1"/>
  <c r="AE15" i="1" s="1"/>
  <c r="AC18" i="1"/>
  <c r="AE18" i="1" s="1"/>
  <c r="AC19" i="1"/>
  <c r="AE19" i="1" s="1"/>
  <c r="AC21" i="1"/>
  <c r="AE21" i="1" s="1"/>
  <c r="AC23" i="1"/>
  <c r="AE23" i="1" s="1"/>
  <c r="AC25" i="1"/>
  <c r="AE25" i="1" s="1"/>
  <c r="AC27" i="1"/>
  <c r="AE27" i="1" s="1"/>
  <c r="AC29" i="1"/>
  <c r="AE29" i="1" s="1"/>
  <c r="AC31" i="1"/>
  <c r="AE31" i="1" s="1"/>
  <c r="AC33" i="1"/>
  <c r="AE33" i="1" s="1"/>
  <c r="AC35" i="1"/>
  <c r="AE35" i="1" s="1"/>
  <c r="AB32" i="1"/>
  <c r="AD32" i="1" s="1"/>
  <c r="AB33" i="1"/>
  <c r="AD33" i="1" s="1"/>
  <c r="AB34" i="1"/>
  <c r="AD34" i="1" s="1"/>
  <c r="AB35" i="1"/>
  <c r="AD35" i="1" s="1"/>
  <c r="AB36" i="1"/>
  <c r="AD36" i="1" s="1"/>
  <c r="AB37" i="1"/>
  <c r="AD37" i="1" s="1"/>
  <c r="AB38" i="1"/>
  <c r="AD38" i="1" s="1"/>
  <c r="AB39" i="1"/>
  <c r="AD39" i="1" s="1"/>
  <c r="AB40" i="1"/>
  <c r="AD40" i="1" s="1"/>
  <c r="AB41" i="1"/>
  <c r="AD41" i="1" s="1"/>
  <c r="AB42" i="1"/>
  <c r="AD42" i="1" s="1"/>
  <c r="AB43" i="1"/>
  <c r="AD43" i="1" s="1"/>
  <c r="AB44" i="1"/>
  <c r="AD44" i="1" s="1"/>
  <c r="AB45" i="1"/>
  <c r="AD45" i="1" s="1"/>
  <c r="AB46" i="1"/>
  <c r="AD46" i="1" s="1"/>
  <c r="AB47" i="1"/>
  <c r="AD47" i="1" s="1"/>
  <c r="AB48" i="1"/>
  <c r="AD48" i="1" s="1"/>
  <c r="AB49" i="1"/>
  <c r="AD49" i="1" s="1"/>
  <c r="AB50" i="1"/>
  <c r="AD50" i="1" s="1"/>
  <c r="AB51" i="1"/>
  <c r="AD51" i="1" s="1"/>
  <c r="AB52" i="1"/>
  <c r="AD52" i="1" s="1"/>
  <c r="AB53" i="1"/>
  <c r="AD53" i="1" s="1"/>
  <c r="AB54" i="1"/>
  <c r="AD54" i="1" s="1"/>
  <c r="AB55" i="1"/>
  <c r="AD55" i="1" s="1"/>
  <c r="AB56" i="1"/>
  <c r="AD56" i="1" s="1"/>
  <c r="AB57" i="1"/>
  <c r="AD57" i="1" s="1"/>
  <c r="AB58" i="1"/>
  <c r="AD58" i="1" s="1"/>
</calcChain>
</file>

<file path=xl/sharedStrings.xml><?xml version="1.0" encoding="utf-8"?>
<sst xmlns="http://schemas.openxmlformats.org/spreadsheetml/2006/main" count="450" uniqueCount="136">
  <si>
    <t>FECHA</t>
  </si>
  <si>
    <t>L.A.</t>
  </si>
  <si>
    <t>COD</t>
  </si>
  <si>
    <t>RUTA1</t>
  </si>
  <si>
    <t>RUTA2</t>
  </si>
  <si>
    <t>RUTA3</t>
  </si>
  <si>
    <t>RUTA4</t>
  </si>
  <si>
    <t>NOMBRE DEL PASAJER@</t>
  </si>
  <si>
    <t>OBSERVACIONES</t>
  </si>
  <si>
    <t>Nº</t>
  </si>
  <si>
    <t>N°</t>
  </si>
  <si>
    <t>FP</t>
  </si>
  <si>
    <t>NOMBRE DEL CLIENTE</t>
  </si>
  <si>
    <t>RUTAS VIAJERAS</t>
  </si>
  <si>
    <t>BOLETO N°</t>
  </si>
  <si>
    <t>CALDERON VERONICA</t>
  </si>
  <si>
    <t>BOLIVIANOS</t>
  </si>
  <si>
    <t>DOLARES</t>
  </si>
  <si>
    <t>NETO</t>
  </si>
  <si>
    <t>NETOUSD</t>
  </si>
  <si>
    <t>C</t>
  </si>
  <si>
    <t>SOLARES FRERKING MONICA</t>
  </si>
  <si>
    <t>EJ</t>
  </si>
  <si>
    <t>SRE</t>
  </si>
  <si>
    <t>SRZ</t>
  </si>
  <si>
    <t>CUELLAR MARCELO</t>
  </si>
  <si>
    <t>CS</t>
  </si>
  <si>
    <t>DANA TOURS</t>
  </si>
  <si>
    <t>ARISPE ANDREA</t>
  </si>
  <si>
    <t>NO HAY CUPON</t>
  </si>
  <si>
    <t>MORENO LORA RAQUEL</t>
  </si>
  <si>
    <t>GARDEAZABAL JULIO</t>
  </si>
  <si>
    <t>GARDEAZABAL SCARLETH</t>
  </si>
  <si>
    <t>MORENO RAQUEL</t>
  </si>
  <si>
    <t>GARDEAZABAL MARIANA</t>
  </si>
  <si>
    <t>SOLARES FRERKIN JULIO OSCAR GASTON</t>
  </si>
  <si>
    <t>SOLARES GASTON</t>
  </si>
  <si>
    <t>BALLERSTAEDT CLAUDIA</t>
  </si>
  <si>
    <t>FRERKING ANA</t>
  </si>
  <si>
    <t>SOLARES MICHELE</t>
  </si>
  <si>
    <t>SOLARES SANTIAGO</t>
  </si>
  <si>
    <t>SOLARES EMILIA</t>
  </si>
  <si>
    <t>SOLARES MONICA</t>
  </si>
  <si>
    <t>CUELLAR JAVIER</t>
  </si>
  <si>
    <t>CUELLAR SOLARES MARCELO</t>
  </si>
  <si>
    <t>SOLARES PAMELA</t>
  </si>
  <si>
    <t>P</t>
  </si>
  <si>
    <t>TM</t>
  </si>
  <si>
    <t>LPB</t>
  </si>
  <si>
    <t>ROJAS MARCIA</t>
  </si>
  <si>
    <t>AN</t>
  </si>
  <si>
    <t>PASQUIER SANDI RENE</t>
  </si>
  <si>
    <t>PASQUIER EDGAR VLADIMIR</t>
  </si>
  <si>
    <t>A</t>
  </si>
  <si>
    <t>ANULADO</t>
  </si>
  <si>
    <t>SANDOVAL WEIMAR</t>
  </si>
  <si>
    <t>CALVO VARGAS SIRIAM ELDA</t>
  </si>
  <si>
    <t>CBB</t>
  </si>
  <si>
    <t>ROJAS ERIC</t>
  </si>
  <si>
    <t>NAVARRO CABALLERO MAURICIO ALEJANDRO</t>
  </si>
  <si>
    <t>CABALLERO WILLMA</t>
  </si>
  <si>
    <t>BONDONI ARRIAGA EDGAR</t>
  </si>
  <si>
    <t>MANQUELAS FERNANDO</t>
  </si>
  <si>
    <t>SANCHEZ MARTINEZ ALINA</t>
  </si>
  <si>
    <t>Z8</t>
  </si>
  <si>
    <t>VVI</t>
  </si>
  <si>
    <t>VALDIVIA MARTIN</t>
  </si>
  <si>
    <t>QUINTANA MATEO</t>
  </si>
  <si>
    <t>RIVERO VILLAFANI JAVIER</t>
  </si>
  <si>
    <t>RIVERO ANDRES</t>
  </si>
  <si>
    <t>SAUCEDO MAURICIO</t>
  </si>
  <si>
    <t>RIVERO DIEGO</t>
  </si>
  <si>
    <t>CABRERA DIEGO</t>
  </si>
  <si>
    <t>MIA TOURS</t>
  </si>
  <si>
    <t>OB</t>
  </si>
  <si>
    <t>SARMIENTO GENARO</t>
  </si>
  <si>
    <t>SARMIENTO JAELB  ABRIL</t>
  </si>
  <si>
    <t>VILLCA CLEMENTINA</t>
  </si>
  <si>
    <t>MEDINA PABLO</t>
  </si>
  <si>
    <t>MOYA NATALIA</t>
  </si>
  <si>
    <t>OTONDO JAQUELINE</t>
  </si>
  <si>
    <t>PACHECO REBECA</t>
  </si>
  <si>
    <t xml:space="preserve">PACHECO TATIANA </t>
  </si>
  <si>
    <t>INSIDE SUCRE AGENCIA DE VIAJES Y TURISMO</t>
  </si>
  <si>
    <t>TJA</t>
  </si>
  <si>
    <t>TEJERINA BRYAN</t>
  </si>
  <si>
    <t>OASIS TOURS</t>
  </si>
  <si>
    <t>COLQUE FLORES BENERANDA</t>
  </si>
  <si>
    <t>MONTENEGRO URQUIETA JAIME CRISTIAN</t>
  </si>
  <si>
    <t>PEREZ ANA MARIA</t>
  </si>
  <si>
    <t>GRU</t>
  </si>
  <si>
    <t>ROJAS MENDOZA WILSON</t>
  </si>
  <si>
    <t>EZE</t>
  </si>
  <si>
    <t>ROJAS MARIA</t>
  </si>
  <si>
    <t>BOLIVIAN EXPLORER</t>
  </si>
  <si>
    <t>DELGADILLO LAURA</t>
  </si>
  <si>
    <t>FORTUN GUZMAN IGNACIO</t>
  </si>
  <si>
    <t>VALENTINA TOURS</t>
  </si>
  <si>
    <t>BOLETOS INTERNACIONALES</t>
  </si>
  <si>
    <t>LIMON FLORES JOSE</t>
  </si>
  <si>
    <t>SUAREZ CABELLO CRISTINA DE</t>
  </si>
  <si>
    <t>CHAVARRIA ROSSANA</t>
  </si>
  <si>
    <t>RAMOS MANUEL</t>
  </si>
  <si>
    <t>TERESITAS TOURS</t>
  </si>
  <si>
    <t>PAGO</t>
  </si>
  <si>
    <t>CLIENTE / MOTIVO</t>
  </si>
  <si>
    <t>FECHA DE EMISION</t>
  </si>
  <si>
    <t>ESPACIO</t>
  </si>
  <si>
    <t xml:space="preserve">RECIBO </t>
  </si>
  <si>
    <t>ESPACIO1</t>
  </si>
  <si>
    <t>ESPACIO2</t>
  </si>
  <si>
    <t>ESPACIO3</t>
  </si>
  <si>
    <t>ESPACIO4</t>
  </si>
  <si>
    <t>ESPACIO5</t>
  </si>
  <si>
    <t>ESPACIO6</t>
  </si>
  <si>
    <t>DEPOSITO</t>
  </si>
  <si>
    <t>DEPOSITO 2014 3509</t>
  </si>
  <si>
    <t>DEPOSITO 2014 3587</t>
  </si>
  <si>
    <t>PX SUAREZ PAOLA/CABALLERO LUCIANO SRE/LPB/SRE LPB/SRE</t>
  </si>
  <si>
    <t>FEE USD 45 PAX SILVA RODRIGUEZ GERMAN</t>
  </si>
  <si>
    <t>CLIENTE MOTIVO</t>
  </si>
  <si>
    <t>E1</t>
  </si>
  <si>
    <t>E2</t>
  </si>
  <si>
    <t>RECIBO</t>
  </si>
  <si>
    <t>DETALLE DEL GASTO</t>
  </si>
  <si>
    <t>E3</t>
  </si>
  <si>
    <t>E4</t>
  </si>
  <si>
    <t>E5</t>
  </si>
  <si>
    <t>E6</t>
  </si>
  <si>
    <t>E7</t>
  </si>
  <si>
    <t>COMPRA DE CARTUCHO</t>
  </si>
  <si>
    <t>COURRIER</t>
  </si>
  <si>
    <t>COPIA LEGALIZADA</t>
  </si>
  <si>
    <t>TALONARIO DE FACTURAS</t>
  </si>
  <si>
    <t>CAMBIO DE FECHA SANCHE RAUL</t>
  </si>
  <si>
    <t>CAMBIO DE FECHA CHAVARRI ROSSANA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</si>
</sst>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yy"/>
  </numFmts>
  <fonts count="8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name val="Courier New"/>
      <family val="3"/>
    </font>
    <font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indexed="8"/>
      <name val="Courier New"/>
      <family val="3"/>
    </font>
    <font>
      <sz val="8"/>
      <color rgb="FFFF0000"/>
      <name val="Courier New"/>
      <family val="3"/>
    </font>
    <font>
      <b/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quotePrefix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4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43" fontId="1" fillId="0" borderId="0" xfId="0" applyNumberFormat="1" applyFont="1" applyAlignment="1" applyProtection="1">
      <alignment horizontal="center"/>
      <protection locked="0"/>
    </xf>
    <xf numFmtId="4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0" xfId="0" applyNumberFormat="1" applyFont="1"/>
    <xf numFmtId="43" fontId="3" fillId="2" borderId="0" xfId="0" quotePrefix="1" applyNumberFormat="1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43" fontId="1" fillId="0" borderId="0" xfId="0" applyNumberFormat="1" applyFont="1" applyProtection="1">
      <protection locked="0"/>
    </xf>
    <xf numFmtId="43" fontId="4" fillId="0" borderId="0" xfId="0" applyNumberFormat="1" applyFont="1" applyProtection="1">
      <protection locked="0"/>
    </xf>
    <xf numFmtId="0" fontId="3" fillId="0" borderId="0" xfId="0" quotePrefix="1" applyFont="1" applyAlignment="1">
      <alignment horizontal="center"/>
    </xf>
    <xf numFmtId="0" fontId="3" fillId="2" borderId="0" xfId="0" applyFont="1" applyFill="1"/>
    <xf numFmtId="0" fontId="1" fillId="0" borderId="0" xfId="0" applyFont="1" applyAlignment="1">
      <alignment horizontal="left"/>
    </xf>
    <xf numFmtId="0" fontId="4" fillId="0" borderId="0" xfId="0" applyNumberFormat="1" applyFont="1" applyProtection="1">
      <protection locked="0"/>
    </xf>
    <xf numFmtId="0" fontId="4" fillId="2" borderId="0" xfId="0" applyFont="1" applyFill="1" applyProtection="1">
      <protection locked="0"/>
    </xf>
    <xf numFmtId="43" fontId="1" fillId="2" borderId="0" xfId="0" applyNumberFormat="1" applyFont="1" applyFill="1" applyProtection="1">
      <protection locked="0"/>
    </xf>
    <xf numFmtId="43" fontId="4" fillId="2" borderId="0" xfId="0" applyNumberFormat="1" applyFont="1" applyFill="1" applyProtection="1">
      <protection locked="0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3" fontId="1" fillId="2" borderId="0" xfId="0" applyNumberFormat="1" applyFont="1" applyFill="1" applyAlignment="1" applyProtection="1">
      <alignment vertical="center"/>
      <protection locked="0"/>
    </xf>
    <xf numFmtId="43" fontId="4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164" fontId="4" fillId="0" borderId="0" xfId="0" applyNumberFormat="1" applyFont="1" applyAlignment="1">
      <alignment horizontal="center"/>
    </xf>
    <xf numFmtId="43" fontId="4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164" fontId="4" fillId="2" borderId="0" xfId="0" applyNumberFormat="1" applyFont="1" applyFill="1"/>
    <xf numFmtId="0" fontId="4" fillId="0" borderId="0" xfId="0" applyNumberFormat="1" applyFont="1"/>
    <xf numFmtId="1" fontId="4" fillId="0" borderId="0" xfId="0" applyNumberFormat="1" applyFont="1" applyAlignment="1">
      <alignment horizontal="left"/>
    </xf>
  </cellXfs>
  <cellStyles count="1">
    <cellStyle name="Normal" xfId="0" builtinId="0"/>
  </cellStyles>
  <dxfs count="7"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tas%20de%20cobranza\Ctas\Caja%20Jesu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"/>
      <sheetName val="CIERRE"/>
      <sheetName val="BOLETOS"/>
      <sheetName val="RECIBOS"/>
      <sheetName val="EGRESOS"/>
      <sheetName val="REP"/>
      <sheetName val="FEC"/>
    </sheetNames>
    <definedNames>
      <definedName name="CopiaraND"/>
      <definedName name="CopiaraNDAGT"/>
      <definedName name="copiarrec"/>
      <definedName name="ordenarboleto"/>
    </definedNames>
    <sheetDataSet>
      <sheetData sheetId="0">
        <row r="1">
          <cell r="C1" t="str">
            <v>AA</v>
          </cell>
          <cell r="D1">
            <v>0</v>
          </cell>
          <cell r="E1" t="str">
            <v>AA</v>
          </cell>
          <cell r="F1">
            <v>1</v>
          </cell>
        </row>
        <row r="2">
          <cell r="C2" t="str">
            <v>AR</v>
          </cell>
          <cell r="D2">
            <v>0</v>
          </cell>
          <cell r="E2" t="str">
            <v>AR</v>
          </cell>
          <cell r="F2">
            <v>1</v>
          </cell>
        </row>
        <row r="3">
          <cell r="C3" t="str">
            <v>LA</v>
          </cell>
          <cell r="D3">
            <v>0</v>
          </cell>
          <cell r="E3" t="str">
            <v>LA</v>
          </cell>
          <cell r="F3">
            <v>1</v>
          </cell>
        </row>
        <row r="4">
          <cell r="C4" t="str">
            <v>AZ</v>
          </cell>
          <cell r="D4">
            <v>0</v>
          </cell>
          <cell r="E4" t="str">
            <v>AZ</v>
          </cell>
          <cell r="F4">
            <v>1</v>
          </cell>
        </row>
        <row r="5">
          <cell r="C5" t="str">
            <v>AF</v>
          </cell>
          <cell r="D5">
            <v>0</v>
          </cell>
          <cell r="E5" t="str">
            <v>AF</v>
          </cell>
          <cell r="F5">
            <v>1</v>
          </cell>
        </row>
        <row r="6">
          <cell r="C6" t="str">
            <v>IB</v>
          </cell>
          <cell r="D6">
            <v>0</v>
          </cell>
          <cell r="E6" t="str">
            <v>IB</v>
          </cell>
          <cell r="F6">
            <v>1</v>
          </cell>
        </row>
        <row r="7">
          <cell r="C7" t="str">
            <v>G3</v>
          </cell>
          <cell r="D7">
            <v>0</v>
          </cell>
          <cell r="E7" t="str">
            <v>G3</v>
          </cell>
          <cell r="F7">
            <v>6</v>
          </cell>
        </row>
        <row r="8">
          <cell r="C8" t="str">
            <v>AV</v>
          </cell>
          <cell r="D8">
            <v>0</v>
          </cell>
          <cell r="E8" t="str">
            <v>AV</v>
          </cell>
          <cell r="F8">
            <v>1</v>
          </cell>
        </row>
        <row r="9">
          <cell r="C9" t="str">
            <v>AM</v>
          </cell>
          <cell r="D9">
            <v>0</v>
          </cell>
          <cell r="E9" t="str">
            <v>AM</v>
          </cell>
          <cell r="F9">
            <v>1</v>
          </cell>
        </row>
        <row r="10">
          <cell r="C10" t="str">
            <v>HR</v>
          </cell>
          <cell r="D10">
            <v>0</v>
          </cell>
          <cell r="E10" t="str">
            <v>HR</v>
          </cell>
          <cell r="F10">
            <v>1</v>
          </cell>
        </row>
        <row r="11">
          <cell r="C11" t="str">
            <v>KE</v>
          </cell>
          <cell r="D11">
            <v>0</v>
          </cell>
          <cell r="E11" t="str">
            <v>KE</v>
          </cell>
          <cell r="F11">
            <v>1</v>
          </cell>
        </row>
        <row r="12">
          <cell r="C12" t="str">
            <v>TA</v>
          </cell>
          <cell r="D12">
            <v>0</v>
          </cell>
          <cell r="E12" t="str">
            <v>TA</v>
          </cell>
          <cell r="F12">
            <v>1</v>
          </cell>
        </row>
        <row r="13">
          <cell r="C13" t="str">
            <v>LH</v>
          </cell>
          <cell r="D13">
            <v>0</v>
          </cell>
          <cell r="E13" t="str">
            <v>LH</v>
          </cell>
          <cell r="F13">
            <v>1</v>
          </cell>
        </row>
        <row r="14">
          <cell r="C14" t="str">
            <v>CM</v>
          </cell>
          <cell r="D14">
            <v>0</v>
          </cell>
          <cell r="E14" t="str">
            <v>CM</v>
          </cell>
          <cell r="F14">
            <v>1</v>
          </cell>
        </row>
        <row r="15">
          <cell r="C15" t="str">
            <v>Z8</v>
          </cell>
          <cell r="D15">
            <v>7.5</v>
          </cell>
          <cell r="E15" t="str">
            <v>Z8</v>
          </cell>
          <cell r="F15">
            <v>7.5</v>
          </cell>
        </row>
        <row r="16">
          <cell r="C16" t="str">
            <v>T0</v>
          </cell>
          <cell r="D16">
            <v>0</v>
          </cell>
          <cell r="E16" t="str">
            <v>T0</v>
          </cell>
          <cell r="F16">
            <v>1</v>
          </cell>
        </row>
        <row r="17">
          <cell r="C17" t="str">
            <v>H2</v>
          </cell>
          <cell r="D17">
            <v>0</v>
          </cell>
          <cell r="E17" t="str">
            <v>H2</v>
          </cell>
          <cell r="F17">
            <v>4</v>
          </cell>
        </row>
        <row r="18">
          <cell r="C18" t="str">
            <v>PZ</v>
          </cell>
          <cell r="D18">
            <v>0</v>
          </cell>
          <cell r="E18" t="str">
            <v>PZ</v>
          </cell>
          <cell r="F18">
            <v>1</v>
          </cell>
        </row>
        <row r="19">
          <cell r="C19" t="str">
            <v>A4</v>
          </cell>
          <cell r="D19">
            <v>7.51</v>
          </cell>
          <cell r="E19" t="str">
            <v>A4</v>
          </cell>
          <cell r="F19">
            <v>0</v>
          </cell>
        </row>
        <row r="20">
          <cell r="C20" t="str">
            <v>YO</v>
          </cell>
          <cell r="D20">
            <v>0</v>
          </cell>
          <cell r="E20" t="str">
            <v>YO</v>
          </cell>
          <cell r="F20">
            <v>1</v>
          </cell>
        </row>
        <row r="21">
          <cell r="C21" t="str">
            <v>OB</v>
          </cell>
          <cell r="D21">
            <v>5.22</v>
          </cell>
          <cell r="E21" t="str">
            <v>OB</v>
          </cell>
          <cell r="F21">
            <v>0</v>
          </cell>
        </row>
        <row r="22">
          <cell r="C22" t="str">
            <v>UX</v>
          </cell>
          <cell r="D22">
            <v>0</v>
          </cell>
          <cell r="E22" t="str">
            <v>UX</v>
          </cell>
          <cell r="F22">
            <v>1</v>
          </cell>
        </row>
        <row r="23">
          <cell r="C23" t="str">
            <v>TR</v>
          </cell>
          <cell r="D23">
            <v>10</v>
          </cell>
          <cell r="E23" t="str">
            <v>TR</v>
          </cell>
          <cell r="F23">
            <v>0</v>
          </cell>
        </row>
        <row r="24">
          <cell r="C24" t="str">
            <v>TM</v>
          </cell>
          <cell r="D24">
            <v>7.87</v>
          </cell>
          <cell r="E24" t="str">
            <v>TM</v>
          </cell>
          <cell r="F24">
            <v>0</v>
          </cell>
        </row>
        <row r="25">
          <cell r="C25" t="str">
            <v>EJ</v>
          </cell>
          <cell r="D25">
            <v>10</v>
          </cell>
          <cell r="E25" t="str">
            <v>EJ</v>
          </cell>
          <cell r="F25">
            <v>0</v>
          </cell>
        </row>
      </sheetData>
      <sheetData sheetId="1">
        <row r="1">
          <cell r="J1">
            <v>42005</v>
          </cell>
        </row>
        <row r="2">
          <cell r="J2">
            <v>42006</v>
          </cell>
        </row>
        <row r="3">
          <cell r="J3">
            <v>42007</v>
          </cell>
        </row>
        <row r="4">
          <cell r="J4">
            <v>42008</v>
          </cell>
        </row>
        <row r="5">
          <cell r="J5">
            <v>42009</v>
          </cell>
        </row>
        <row r="6">
          <cell r="J6">
            <v>42010</v>
          </cell>
        </row>
        <row r="7">
          <cell r="J7">
            <v>42011</v>
          </cell>
        </row>
        <row r="8">
          <cell r="J8">
            <v>42012</v>
          </cell>
        </row>
        <row r="9">
          <cell r="J9">
            <v>42013</v>
          </cell>
        </row>
        <row r="10">
          <cell r="J10">
            <v>42014</v>
          </cell>
        </row>
        <row r="12">
          <cell r="J12">
            <v>42015</v>
          </cell>
        </row>
        <row r="13">
          <cell r="J13">
            <v>42016</v>
          </cell>
        </row>
        <row r="14">
          <cell r="J14">
            <v>42017</v>
          </cell>
        </row>
        <row r="15">
          <cell r="J15">
            <v>42018</v>
          </cell>
        </row>
        <row r="16">
          <cell r="J16">
            <v>42019</v>
          </cell>
        </row>
        <row r="17">
          <cell r="J17">
            <v>42020</v>
          </cell>
        </row>
        <row r="18">
          <cell r="J18">
            <v>42021</v>
          </cell>
        </row>
        <row r="19">
          <cell r="J19">
            <v>42022</v>
          </cell>
        </row>
        <row r="20">
          <cell r="J20">
            <v>42023</v>
          </cell>
        </row>
        <row r="21">
          <cell r="J21">
            <v>42024</v>
          </cell>
        </row>
        <row r="22">
          <cell r="J22">
            <v>42025</v>
          </cell>
        </row>
        <row r="23">
          <cell r="J23">
            <v>42026</v>
          </cell>
        </row>
        <row r="24">
          <cell r="J24">
            <v>42027</v>
          </cell>
        </row>
        <row r="25">
          <cell r="J25">
            <v>42028</v>
          </cell>
        </row>
        <row r="26">
          <cell r="J26">
            <v>42029</v>
          </cell>
        </row>
        <row r="27">
          <cell r="J27">
            <v>42030</v>
          </cell>
        </row>
        <row r="28">
          <cell r="J28">
            <v>42031</v>
          </cell>
        </row>
        <row r="29">
          <cell r="J29">
            <v>42032</v>
          </cell>
        </row>
        <row r="30">
          <cell r="J30">
            <v>42033</v>
          </cell>
        </row>
        <row r="31">
          <cell r="J31">
            <v>42034</v>
          </cell>
        </row>
        <row r="32">
          <cell r="J32">
            <v>42035</v>
          </cell>
        </row>
        <row r="33">
          <cell r="J33">
            <v>42036</v>
          </cell>
        </row>
        <row r="34">
          <cell r="J34">
            <v>42037</v>
          </cell>
        </row>
        <row r="35">
          <cell r="J35">
            <v>42038</v>
          </cell>
        </row>
        <row r="36">
          <cell r="J36">
            <v>42039</v>
          </cell>
        </row>
        <row r="37">
          <cell r="J37">
            <v>42040</v>
          </cell>
        </row>
        <row r="38">
          <cell r="J38">
            <v>42041</v>
          </cell>
        </row>
        <row r="39">
          <cell r="J39">
            <v>42042</v>
          </cell>
        </row>
        <row r="40">
          <cell r="J40">
            <v>42043</v>
          </cell>
        </row>
        <row r="41">
          <cell r="J41">
            <v>42044</v>
          </cell>
        </row>
        <row r="42">
          <cell r="J42">
            <v>42045</v>
          </cell>
        </row>
        <row r="43">
          <cell r="J43">
            <v>42046</v>
          </cell>
        </row>
        <row r="44">
          <cell r="J44">
            <v>42047</v>
          </cell>
        </row>
        <row r="45">
          <cell r="J45">
            <v>42048</v>
          </cell>
        </row>
        <row r="46">
          <cell r="J46">
            <v>42049</v>
          </cell>
        </row>
        <row r="47">
          <cell r="J47">
            <v>42050</v>
          </cell>
        </row>
        <row r="48">
          <cell r="J48">
            <v>42051</v>
          </cell>
        </row>
        <row r="49">
          <cell r="J49">
            <v>42052</v>
          </cell>
        </row>
        <row r="50">
          <cell r="J50">
            <v>42053</v>
          </cell>
        </row>
        <row r="51">
          <cell r="J51">
            <v>42054</v>
          </cell>
        </row>
        <row r="52">
          <cell r="J52">
            <v>42055</v>
          </cell>
        </row>
        <row r="53">
          <cell r="J53">
            <v>42056</v>
          </cell>
        </row>
        <row r="54">
          <cell r="J54">
            <v>42057</v>
          </cell>
        </row>
        <row r="55">
          <cell r="J55">
            <v>42058</v>
          </cell>
        </row>
        <row r="56">
          <cell r="J56">
            <v>42059</v>
          </cell>
        </row>
        <row r="57">
          <cell r="J57">
            <v>42060</v>
          </cell>
        </row>
        <row r="58">
          <cell r="J58">
            <v>42061</v>
          </cell>
        </row>
        <row r="59">
          <cell r="J59">
            <v>42062</v>
          </cell>
        </row>
        <row r="60">
          <cell r="J60">
            <v>42063</v>
          </cell>
        </row>
        <row r="61">
          <cell r="J61">
            <v>42064</v>
          </cell>
        </row>
        <row r="62">
          <cell r="J62">
            <v>42065</v>
          </cell>
        </row>
        <row r="63">
          <cell r="J63">
            <v>42066</v>
          </cell>
        </row>
        <row r="64">
          <cell r="J64">
            <v>42067</v>
          </cell>
        </row>
        <row r="65">
          <cell r="J65">
            <v>42068</v>
          </cell>
        </row>
        <row r="66">
          <cell r="J66">
            <v>42069</v>
          </cell>
        </row>
        <row r="67">
          <cell r="J67">
            <v>42070</v>
          </cell>
        </row>
        <row r="68">
          <cell r="J68">
            <v>42071</v>
          </cell>
        </row>
        <row r="69">
          <cell r="J69">
            <v>42072</v>
          </cell>
        </row>
        <row r="70">
          <cell r="J70">
            <v>42073</v>
          </cell>
        </row>
        <row r="71">
          <cell r="J71">
            <v>42074</v>
          </cell>
        </row>
        <row r="72">
          <cell r="J72">
            <v>42075</v>
          </cell>
        </row>
        <row r="73">
          <cell r="J73">
            <v>42076</v>
          </cell>
        </row>
        <row r="74">
          <cell r="J74">
            <v>42077</v>
          </cell>
        </row>
        <row r="75">
          <cell r="J75">
            <v>42078</v>
          </cell>
        </row>
        <row r="76">
          <cell r="J76">
            <v>42079</v>
          </cell>
        </row>
        <row r="77">
          <cell r="J77">
            <v>42080</v>
          </cell>
        </row>
        <row r="78">
          <cell r="J78">
            <v>42081</v>
          </cell>
        </row>
        <row r="79">
          <cell r="J79">
            <v>42082</v>
          </cell>
        </row>
        <row r="80">
          <cell r="J80">
            <v>42083</v>
          </cell>
        </row>
        <row r="81">
          <cell r="J81">
            <v>42084</v>
          </cell>
        </row>
        <row r="82">
          <cell r="J82">
            <v>42085</v>
          </cell>
        </row>
        <row r="83">
          <cell r="J83">
            <v>42086</v>
          </cell>
        </row>
        <row r="84">
          <cell r="J84">
            <v>42087</v>
          </cell>
        </row>
        <row r="85">
          <cell r="J85">
            <v>42088</v>
          </cell>
        </row>
        <row r="86">
          <cell r="J86">
            <v>42089</v>
          </cell>
        </row>
        <row r="87">
          <cell r="J87">
            <v>42090</v>
          </cell>
        </row>
        <row r="88">
          <cell r="J88">
            <v>42091</v>
          </cell>
        </row>
        <row r="89">
          <cell r="J89">
            <v>42092</v>
          </cell>
        </row>
        <row r="90">
          <cell r="J90">
            <v>42093</v>
          </cell>
        </row>
        <row r="91">
          <cell r="J91">
            <v>42094</v>
          </cell>
        </row>
        <row r="92">
          <cell r="J92">
            <v>42095</v>
          </cell>
        </row>
        <row r="93">
          <cell r="J93">
            <v>42096</v>
          </cell>
        </row>
        <row r="94">
          <cell r="J94">
            <v>42097</v>
          </cell>
        </row>
        <row r="95">
          <cell r="J95">
            <v>42098</v>
          </cell>
        </row>
        <row r="96">
          <cell r="J96">
            <v>42099</v>
          </cell>
        </row>
        <row r="97">
          <cell r="J97">
            <v>42100</v>
          </cell>
        </row>
        <row r="98">
          <cell r="J98">
            <v>42101</v>
          </cell>
        </row>
        <row r="99">
          <cell r="J99">
            <v>42102</v>
          </cell>
        </row>
        <row r="100">
          <cell r="J100">
            <v>42103</v>
          </cell>
        </row>
        <row r="101">
          <cell r="J101">
            <v>42104</v>
          </cell>
        </row>
        <row r="102">
          <cell r="J102">
            <v>42105</v>
          </cell>
        </row>
        <row r="103">
          <cell r="J103">
            <v>42106</v>
          </cell>
        </row>
        <row r="104">
          <cell r="J104">
            <v>42107</v>
          </cell>
        </row>
        <row r="105">
          <cell r="J105">
            <v>42108</v>
          </cell>
        </row>
        <row r="106">
          <cell r="J106">
            <v>42109</v>
          </cell>
        </row>
        <row r="107">
          <cell r="J107">
            <v>42110</v>
          </cell>
        </row>
        <row r="108">
          <cell r="J108">
            <v>42111</v>
          </cell>
        </row>
        <row r="109">
          <cell r="J109">
            <v>42112</v>
          </cell>
        </row>
        <row r="110">
          <cell r="J110">
            <v>42113</v>
          </cell>
        </row>
        <row r="111">
          <cell r="J111">
            <v>42114</v>
          </cell>
        </row>
        <row r="112">
          <cell r="J112">
            <v>42115</v>
          </cell>
        </row>
        <row r="113">
          <cell r="J113">
            <v>42116</v>
          </cell>
        </row>
        <row r="114">
          <cell r="J114">
            <v>42117</v>
          </cell>
        </row>
        <row r="115">
          <cell r="J115">
            <v>42118</v>
          </cell>
        </row>
        <row r="116">
          <cell r="J116">
            <v>42119</v>
          </cell>
        </row>
        <row r="117">
          <cell r="J117">
            <v>42120</v>
          </cell>
        </row>
        <row r="118">
          <cell r="J118">
            <v>42121</v>
          </cell>
        </row>
        <row r="119">
          <cell r="J119">
            <v>42122</v>
          </cell>
        </row>
        <row r="120">
          <cell r="J120">
            <v>42123</v>
          </cell>
        </row>
        <row r="121">
          <cell r="J121">
            <v>42124</v>
          </cell>
        </row>
        <row r="122">
          <cell r="J122">
            <v>42125</v>
          </cell>
        </row>
        <row r="123">
          <cell r="J123">
            <v>42126</v>
          </cell>
        </row>
        <row r="124">
          <cell r="J124">
            <v>42127</v>
          </cell>
        </row>
        <row r="125">
          <cell r="J125">
            <v>42128</v>
          </cell>
        </row>
        <row r="126">
          <cell r="J126">
            <v>42129</v>
          </cell>
        </row>
        <row r="127">
          <cell r="J127">
            <v>42130</v>
          </cell>
        </row>
        <row r="128">
          <cell r="J128">
            <v>42131</v>
          </cell>
        </row>
        <row r="129">
          <cell r="J129">
            <v>42132</v>
          </cell>
        </row>
        <row r="130">
          <cell r="J130">
            <v>42133</v>
          </cell>
        </row>
        <row r="131">
          <cell r="J131">
            <v>42134</v>
          </cell>
        </row>
        <row r="132">
          <cell r="J132">
            <v>42135</v>
          </cell>
        </row>
        <row r="133">
          <cell r="J133">
            <v>42136</v>
          </cell>
        </row>
        <row r="134">
          <cell r="J134">
            <v>42137</v>
          </cell>
        </row>
        <row r="135">
          <cell r="J135">
            <v>42138</v>
          </cell>
        </row>
        <row r="136">
          <cell r="J136">
            <v>42139</v>
          </cell>
        </row>
        <row r="137">
          <cell r="J137">
            <v>42140</v>
          </cell>
        </row>
        <row r="138">
          <cell r="J138">
            <v>42141</v>
          </cell>
        </row>
        <row r="139">
          <cell r="J139">
            <v>42142</v>
          </cell>
        </row>
        <row r="140">
          <cell r="J140">
            <v>42143</v>
          </cell>
        </row>
        <row r="141">
          <cell r="J141">
            <v>42144</v>
          </cell>
        </row>
        <row r="142">
          <cell r="J142">
            <v>42145</v>
          </cell>
        </row>
        <row r="143">
          <cell r="J143">
            <v>42146</v>
          </cell>
        </row>
        <row r="144">
          <cell r="J144">
            <v>42147</v>
          </cell>
        </row>
        <row r="145">
          <cell r="J145">
            <v>42148</v>
          </cell>
        </row>
        <row r="146">
          <cell r="J146">
            <v>42149</v>
          </cell>
        </row>
        <row r="147">
          <cell r="J147">
            <v>42150</v>
          </cell>
        </row>
        <row r="148">
          <cell r="J148">
            <v>42151</v>
          </cell>
        </row>
        <row r="149">
          <cell r="J149">
            <v>42152</v>
          </cell>
        </row>
        <row r="150">
          <cell r="J150">
            <v>42153</v>
          </cell>
        </row>
        <row r="151">
          <cell r="J151">
            <v>42154</v>
          </cell>
        </row>
        <row r="152">
          <cell r="J152">
            <v>42155</v>
          </cell>
        </row>
        <row r="153">
          <cell r="J153">
            <v>42156</v>
          </cell>
        </row>
        <row r="154">
          <cell r="J154">
            <v>42157</v>
          </cell>
        </row>
        <row r="155">
          <cell r="J155">
            <v>42158</v>
          </cell>
        </row>
        <row r="156">
          <cell r="J156">
            <v>42159</v>
          </cell>
        </row>
        <row r="157">
          <cell r="J157">
            <v>42160</v>
          </cell>
        </row>
        <row r="158">
          <cell r="J158">
            <v>42161</v>
          </cell>
        </row>
        <row r="159">
          <cell r="J159">
            <v>42162</v>
          </cell>
        </row>
        <row r="160">
          <cell r="J160">
            <v>42163</v>
          </cell>
        </row>
        <row r="161">
          <cell r="J161">
            <v>42164</v>
          </cell>
        </row>
        <row r="162">
          <cell r="J162">
            <v>42165</v>
          </cell>
        </row>
        <row r="163">
          <cell r="J163">
            <v>42166</v>
          </cell>
        </row>
        <row r="164">
          <cell r="J164">
            <v>42167</v>
          </cell>
        </row>
        <row r="165">
          <cell r="J165">
            <v>42168</v>
          </cell>
        </row>
        <row r="166">
          <cell r="J166">
            <v>42169</v>
          </cell>
        </row>
        <row r="167">
          <cell r="J167">
            <v>42170</v>
          </cell>
        </row>
        <row r="168">
          <cell r="J168">
            <v>42171</v>
          </cell>
        </row>
        <row r="169">
          <cell r="J169">
            <v>42172</v>
          </cell>
        </row>
        <row r="170">
          <cell r="J170">
            <v>42173</v>
          </cell>
        </row>
        <row r="171">
          <cell r="J171">
            <v>42174</v>
          </cell>
        </row>
        <row r="172">
          <cell r="J172">
            <v>42175</v>
          </cell>
        </row>
        <row r="173">
          <cell r="J173">
            <v>42176</v>
          </cell>
        </row>
        <row r="174">
          <cell r="J174">
            <v>42177</v>
          </cell>
        </row>
        <row r="175">
          <cell r="J175">
            <v>42178</v>
          </cell>
        </row>
        <row r="176">
          <cell r="J176">
            <v>42179</v>
          </cell>
        </row>
        <row r="177">
          <cell r="J177">
            <v>42180</v>
          </cell>
        </row>
        <row r="178">
          <cell r="J178">
            <v>42181</v>
          </cell>
        </row>
        <row r="179">
          <cell r="J179">
            <v>42182</v>
          </cell>
        </row>
        <row r="180">
          <cell r="J180">
            <v>42183</v>
          </cell>
        </row>
        <row r="181">
          <cell r="J181">
            <v>42184</v>
          </cell>
        </row>
        <row r="182">
          <cell r="J182">
            <v>42185</v>
          </cell>
        </row>
        <row r="183">
          <cell r="J183">
            <v>42186</v>
          </cell>
        </row>
        <row r="184">
          <cell r="J184">
            <v>42187</v>
          </cell>
        </row>
        <row r="185">
          <cell r="J185">
            <v>42188</v>
          </cell>
        </row>
        <row r="186">
          <cell r="J186">
            <v>42189</v>
          </cell>
        </row>
        <row r="187">
          <cell r="J187">
            <v>42190</v>
          </cell>
        </row>
        <row r="188">
          <cell r="J188">
            <v>42191</v>
          </cell>
        </row>
        <row r="189">
          <cell r="J189">
            <v>42192</v>
          </cell>
        </row>
        <row r="190">
          <cell r="J190">
            <v>42193</v>
          </cell>
        </row>
        <row r="191">
          <cell r="J191">
            <v>42194</v>
          </cell>
        </row>
        <row r="192">
          <cell r="J192">
            <v>42195</v>
          </cell>
        </row>
        <row r="193">
          <cell r="J193">
            <v>42196</v>
          </cell>
        </row>
        <row r="194">
          <cell r="J194">
            <v>42197</v>
          </cell>
        </row>
        <row r="195">
          <cell r="J195">
            <v>42198</v>
          </cell>
        </row>
        <row r="196">
          <cell r="J196">
            <v>42199</v>
          </cell>
        </row>
        <row r="197">
          <cell r="J197">
            <v>42200</v>
          </cell>
        </row>
        <row r="198">
          <cell r="J198">
            <v>42201</v>
          </cell>
        </row>
        <row r="199">
          <cell r="J199">
            <v>42202</v>
          </cell>
        </row>
        <row r="200">
          <cell r="J200">
            <v>42203</v>
          </cell>
        </row>
        <row r="201">
          <cell r="J201">
            <v>42204</v>
          </cell>
        </row>
        <row r="202">
          <cell r="J202">
            <v>42205</v>
          </cell>
        </row>
        <row r="203">
          <cell r="J203">
            <v>42206</v>
          </cell>
        </row>
        <row r="204">
          <cell r="J204">
            <v>42207</v>
          </cell>
        </row>
        <row r="205">
          <cell r="J205">
            <v>42208</v>
          </cell>
        </row>
        <row r="206">
          <cell r="J206">
            <v>42209</v>
          </cell>
        </row>
        <row r="207">
          <cell r="J207">
            <v>42210</v>
          </cell>
        </row>
        <row r="208">
          <cell r="J208">
            <v>42211</v>
          </cell>
        </row>
        <row r="209">
          <cell r="J209">
            <v>42212</v>
          </cell>
        </row>
        <row r="210">
          <cell r="J210">
            <v>42213</v>
          </cell>
        </row>
        <row r="211">
          <cell r="J211">
            <v>42214</v>
          </cell>
        </row>
        <row r="212">
          <cell r="J212">
            <v>42215</v>
          </cell>
        </row>
        <row r="213">
          <cell r="J213">
            <v>42216</v>
          </cell>
        </row>
        <row r="214">
          <cell r="J214">
            <v>42217</v>
          </cell>
        </row>
        <row r="215">
          <cell r="J215">
            <v>42218</v>
          </cell>
        </row>
        <row r="216">
          <cell r="J216">
            <v>42219</v>
          </cell>
        </row>
        <row r="217">
          <cell r="J217">
            <v>42220</v>
          </cell>
        </row>
        <row r="218">
          <cell r="J218">
            <v>42221</v>
          </cell>
        </row>
        <row r="219">
          <cell r="J219">
            <v>42222</v>
          </cell>
        </row>
        <row r="220">
          <cell r="J220">
            <v>42223</v>
          </cell>
        </row>
        <row r="221">
          <cell r="J221">
            <v>42224</v>
          </cell>
        </row>
        <row r="222">
          <cell r="J222">
            <v>42225</v>
          </cell>
        </row>
        <row r="223">
          <cell r="J223">
            <v>42226</v>
          </cell>
        </row>
        <row r="224">
          <cell r="J224">
            <v>42227</v>
          </cell>
        </row>
        <row r="225">
          <cell r="J225">
            <v>42228</v>
          </cell>
        </row>
        <row r="226">
          <cell r="J226">
            <v>42229</v>
          </cell>
        </row>
        <row r="227">
          <cell r="J227">
            <v>42230</v>
          </cell>
        </row>
        <row r="228">
          <cell r="J228">
            <v>42231</v>
          </cell>
        </row>
        <row r="229">
          <cell r="J229">
            <v>42232</v>
          </cell>
        </row>
        <row r="230">
          <cell r="J230">
            <v>42233</v>
          </cell>
        </row>
        <row r="231">
          <cell r="J231">
            <v>42234</v>
          </cell>
        </row>
        <row r="232">
          <cell r="J232">
            <v>42235</v>
          </cell>
        </row>
        <row r="233">
          <cell r="J233">
            <v>42236</v>
          </cell>
        </row>
        <row r="234">
          <cell r="J234">
            <v>42237</v>
          </cell>
        </row>
        <row r="235">
          <cell r="J235">
            <v>42238</v>
          </cell>
        </row>
        <row r="236">
          <cell r="J236">
            <v>42239</v>
          </cell>
        </row>
        <row r="237">
          <cell r="J237">
            <v>42240</v>
          </cell>
        </row>
        <row r="238">
          <cell r="J238">
            <v>42241</v>
          </cell>
        </row>
        <row r="239">
          <cell r="J239">
            <v>42242</v>
          </cell>
        </row>
        <row r="240">
          <cell r="J240">
            <v>42243</v>
          </cell>
        </row>
        <row r="241">
          <cell r="J241">
            <v>42244</v>
          </cell>
        </row>
        <row r="242">
          <cell r="J242">
            <v>42245</v>
          </cell>
        </row>
        <row r="243">
          <cell r="J243">
            <v>42246</v>
          </cell>
        </row>
        <row r="244">
          <cell r="J244">
            <v>42247</v>
          </cell>
        </row>
        <row r="245">
          <cell r="J245">
            <v>42248</v>
          </cell>
        </row>
        <row r="246">
          <cell r="J246">
            <v>42249</v>
          </cell>
        </row>
        <row r="247">
          <cell r="J247">
            <v>42250</v>
          </cell>
        </row>
        <row r="248">
          <cell r="J248">
            <v>42251</v>
          </cell>
        </row>
        <row r="249">
          <cell r="J249">
            <v>42252</v>
          </cell>
        </row>
        <row r="250">
          <cell r="J250">
            <v>42253</v>
          </cell>
        </row>
        <row r="251">
          <cell r="J251">
            <v>42254</v>
          </cell>
        </row>
        <row r="252">
          <cell r="J252">
            <v>42255</v>
          </cell>
        </row>
        <row r="253">
          <cell r="J253">
            <v>42256</v>
          </cell>
        </row>
        <row r="254">
          <cell r="J254">
            <v>42257</v>
          </cell>
        </row>
        <row r="255">
          <cell r="J255">
            <v>42258</v>
          </cell>
        </row>
        <row r="256">
          <cell r="J256">
            <v>42259</v>
          </cell>
        </row>
        <row r="257">
          <cell r="J257">
            <v>42260</v>
          </cell>
        </row>
        <row r="258">
          <cell r="J258">
            <v>42261</v>
          </cell>
        </row>
        <row r="259">
          <cell r="J259">
            <v>42262</v>
          </cell>
        </row>
        <row r="260">
          <cell r="J260">
            <v>42263</v>
          </cell>
        </row>
        <row r="261">
          <cell r="J261">
            <v>42264</v>
          </cell>
        </row>
        <row r="262">
          <cell r="J262">
            <v>42265</v>
          </cell>
        </row>
        <row r="263">
          <cell r="J263">
            <v>42266</v>
          </cell>
        </row>
        <row r="264">
          <cell r="J264">
            <v>42267</v>
          </cell>
        </row>
        <row r="265">
          <cell r="J265">
            <v>42268</v>
          </cell>
        </row>
        <row r="266">
          <cell r="J266">
            <v>42269</v>
          </cell>
        </row>
        <row r="267">
          <cell r="J267">
            <v>42270</v>
          </cell>
        </row>
        <row r="268">
          <cell r="J268">
            <v>42271</v>
          </cell>
        </row>
        <row r="269">
          <cell r="J269">
            <v>42272</v>
          </cell>
        </row>
        <row r="270">
          <cell r="J270">
            <v>42273</v>
          </cell>
        </row>
        <row r="271">
          <cell r="J271">
            <v>42274</v>
          </cell>
        </row>
        <row r="272">
          <cell r="J272">
            <v>42275</v>
          </cell>
        </row>
        <row r="273">
          <cell r="J273">
            <v>42276</v>
          </cell>
        </row>
        <row r="274">
          <cell r="J274">
            <v>42277</v>
          </cell>
        </row>
        <row r="275">
          <cell r="J275">
            <v>42278</v>
          </cell>
        </row>
        <row r="276">
          <cell r="J276">
            <v>42279</v>
          </cell>
        </row>
        <row r="277">
          <cell r="J277">
            <v>42280</v>
          </cell>
        </row>
        <row r="278">
          <cell r="J278">
            <v>42281</v>
          </cell>
        </row>
        <row r="279">
          <cell r="J279">
            <v>42282</v>
          </cell>
        </row>
        <row r="280">
          <cell r="J280">
            <v>42283</v>
          </cell>
        </row>
        <row r="281">
          <cell r="J281">
            <v>42284</v>
          </cell>
        </row>
        <row r="282">
          <cell r="J282">
            <v>42285</v>
          </cell>
        </row>
        <row r="283">
          <cell r="J283">
            <v>42286</v>
          </cell>
        </row>
        <row r="284">
          <cell r="J284">
            <v>42287</v>
          </cell>
        </row>
        <row r="285">
          <cell r="J285">
            <v>42288</v>
          </cell>
        </row>
        <row r="286">
          <cell r="J286">
            <v>42289</v>
          </cell>
        </row>
        <row r="287">
          <cell r="J287">
            <v>42290</v>
          </cell>
        </row>
        <row r="288">
          <cell r="J288">
            <v>42291</v>
          </cell>
        </row>
        <row r="289">
          <cell r="J289">
            <v>42292</v>
          </cell>
        </row>
        <row r="290">
          <cell r="J290">
            <v>42293</v>
          </cell>
        </row>
        <row r="291">
          <cell r="J291">
            <v>42294</v>
          </cell>
        </row>
        <row r="292">
          <cell r="J292">
            <v>42295</v>
          </cell>
        </row>
        <row r="293">
          <cell r="J293">
            <v>42296</v>
          </cell>
        </row>
        <row r="294">
          <cell r="J294">
            <v>42297</v>
          </cell>
        </row>
        <row r="295">
          <cell r="J295">
            <v>42298</v>
          </cell>
        </row>
        <row r="296">
          <cell r="J296">
            <v>42299</v>
          </cell>
        </row>
        <row r="297">
          <cell r="J297">
            <v>42300</v>
          </cell>
        </row>
        <row r="298">
          <cell r="J298">
            <v>42301</v>
          </cell>
        </row>
        <row r="299">
          <cell r="J299">
            <v>42302</v>
          </cell>
        </row>
        <row r="300">
          <cell r="J300">
            <v>42303</v>
          </cell>
        </row>
        <row r="301">
          <cell r="J301">
            <v>42304</v>
          </cell>
        </row>
        <row r="302">
          <cell r="J302">
            <v>42305</v>
          </cell>
        </row>
        <row r="303">
          <cell r="J303">
            <v>42306</v>
          </cell>
        </row>
        <row r="304">
          <cell r="J304">
            <v>42307</v>
          </cell>
        </row>
        <row r="305">
          <cell r="J305">
            <v>42308</v>
          </cell>
        </row>
        <row r="306">
          <cell r="J306">
            <v>42309</v>
          </cell>
        </row>
        <row r="307">
          <cell r="J307">
            <v>42310</v>
          </cell>
        </row>
        <row r="308">
          <cell r="J308">
            <v>42311</v>
          </cell>
        </row>
        <row r="309">
          <cell r="J309">
            <v>42312</v>
          </cell>
        </row>
        <row r="310">
          <cell r="J310">
            <v>42313</v>
          </cell>
        </row>
        <row r="311">
          <cell r="J311">
            <v>42314</v>
          </cell>
        </row>
        <row r="312">
          <cell r="J312">
            <v>42315</v>
          </cell>
        </row>
        <row r="313">
          <cell r="J313">
            <v>42316</v>
          </cell>
        </row>
        <row r="314">
          <cell r="J314">
            <v>42317</v>
          </cell>
        </row>
        <row r="315">
          <cell r="J315">
            <v>42318</v>
          </cell>
        </row>
        <row r="316">
          <cell r="J316">
            <v>42319</v>
          </cell>
        </row>
        <row r="317">
          <cell r="J317">
            <v>42320</v>
          </cell>
        </row>
        <row r="318">
          <cell r="J318">
            <v>42321</v>
          </cell>
        </row>
        <row r="319">
          <cell r="J319">
            <v>42322</v>
          </cell>
        </row>
        <row r="320">
          <cell r="J320">
            <v>42323</v>
          </cell>
        </row>
        <row r="321">
          <cell r="J321">
            <v>42324</v>
          </cell>
        </row>
        <row r="322">
          <cell r="J322">
            <v>42325</v>
          </cell>
        </row>
        <row r="323">
          <cell r="J323">
            <v>42326</v>
          </cell>
        </row>
        <row r="324">
          <cell r="J324">
            <v>42327</v>
          </cell>
        </row>
        <row r="325">
          <cell r="J325">
            <v>42328</v>
          </cell>
        </row>
        <row r="326">
          <cell r="J326">
            <v>42329</v>
          </cell>
        </row>
        <row r="327">
          <cell r="J327">
            <v>42330</v>
          </cell>
        </row>
        <row r="328">
          <cell r="J328">
            <v>42331</v>
          </cell>
        </row>
        <row r="329">
          <cell r="J329">
            <v>42332</v>
          </cell>
        </row>
        <row r="330">
          <cell r="J330">
            <v>42333</v>
          </cell>
        </row>
        <row r="331">
          <cell r="J331">
            <v>42334</v>
          </cell>
        </row>
        <row r="332">
          <cell r="J332">
            <v>42335</v>
          </cell>
        </row>
        <row r="333">
          <cell r="J333">
            <v>42336</v>
          </cell>
        </row>
        <row r="334">
          <cell r="J334">
            <v>42337</v>
          </cell>
        </row>
        <row r="335">
          <cell r="J335">
            <v>42338</v>
          </cell>
        </row>
        <row r="336">
          <cell r="J336">
            <v>42339</v>
          </cell>
        </row>
        <row r="337">
          <cell r="J337">
            <v>42340</v>
          </cell>
        </row>
        <row r="338">
          <cell r="J338">
            <v>42341</v>
          </cell>
        </row>
        <row r="339">
          <cell r="J339">
            <v>42342</v>
          </cell>
        </row>
        <row r="340">
          <cell r="J340">
            <v>42343</v>
          </cell>
        </row>
        <row r="341">
          <cell r="J341">
            <v>42344</v>
          </cell>
        </row>
        <row r="342">
          <cell r="J342">
            <v>42345</v>
          </cell>
        </row>
        <row r="343">
          <cell r="J343">
            <v>42346</v>
          </cell>
        </row>
        <row r="344">
          <cell r="J344">
            <v>42347</v>
          </cell>
        </row>
        <row r="345">
          <cell r="J345">
            <v>42348</v>
          </cell>
        </row>
        <row r="346">
          <cell r="J346">
            <v>42349</v>
          </cell>
        </row>
        <row r="347">
          <cell r="J347">
            <v>42350</v>
          </cell>
        </row>
        <row r="348">
          <cell r="J348">
            <v>42351</v>
          </cell>
        </row>
        <row r="349">
          <cell r="J349">
            <v>42352</v>
          </cell>
        </row>
        <row r="350">
          <cell r="J350">
            <v>42353</v>
          </cell>
        </row>
        <row r="351">
          <cell r="J351">
            <v>42354</v>
          </cell>
        </row>
        <row r="352">
          <cell r="J352">
            <v>42355</v>
          </cell>
        </row>
        <row r="353">
          <cell r="J353">
            <v>42356</v>
          </cell>
        </row>
        <row r="354">
          <cell r="J354">
            <v>42357</v>
          </cell>
        </row>
        <row r="355">
          <cell r="J355">
            <v>42358</v>
          </cell>
        </row>
        <row r="356">
          <cell r="J356">
            <v>42359</v>
          </cell>
        </row>
        <row r="357">
          <cell r="J357">
            <v>42360</v>
          </cell>
        </row>
        <row r="358">
          <cell r="J358">
            <v>42361</v>
          </cell>
        </row>
        <row r="359">
          <cell r="J359">
            <v>42362</v>
          </cell>
        </row>
        <row r="360">
          <cell r="J360">
            <v>42363</v>
          </cell>
        </row>
        <row r="361">
          <cell r="J361">
            <v>42364</v>
          </cell>
        </row>
        <row r="362">
          <cell r="J362">
            <v>42365</v>
          </cell>
        </row>
        <row r="363">
          <cell r="J363">
            <v>42366</v>
          </cell>
        </row>
        <row r="364">
          <cell r="J364">
            <v>42367</v>
          </cell>
        </row>
        <row r="365">
          <cell r="J365">
            <v>42368</v>
          </cell>
        </row>
        <row r="366">
          <cell r="J366">
            <v>42369</v>
          </cell>
        </row>
        <row r="367">
          <cell r="J367">
            <v>42370</v>
          </cell>
        </row>
        <row r="368">
          <cell r="J368">
            <v>42371</v>
          </cell>
        </row>
        <row r="369">
          <cell r="J369">
            <v>42372</v>
          </cell>
        </row>
        <row r="370">
          <cell r="J370">
            <v>42373</v>
          </cell>
        </row>
        <row r="371">
          <cell r="J371">
            <v>42374</v>
          </cell>
        </row>
        <row r="372">
          <cell r="J372">
            <v>42375</v>
          </cell>
        </row>
        <row r="373">
          <cell r="J373">
            <v>42376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58"/>
  <sheetViews>
    <sheetView showGridLines="0"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7.25" customHeight="1" x14ac:dyDescent="0.25"/>
  <cols>
    <col min="1" max="1" width="4.7109375" style="44" customWidth="1"/>
    <col min="2" max="2" width="3.7109375" style="34" customWidth="1"/>
    <col min="3" max="3" width="26.7109375" style="43" customWidth="1"/>
    <col min="4" max="4" width="13.7109375" style="35" customWidth="1"/>
    <col min="5" max="5" width="4.85546875" style="36" customWidth="1"/>
    <col min="6" max="6" width="4.5703125" style="37" customWidth="1"/>
    <col min="7" max="7" width="13.7109375" style="38" customWidth="1"/>
    <col min="8" max="12" width="4.7109375" style="10" customWidth="1"/>
    <col min="13" max="13" width="20" style="39" customWidth="1"/>
    <col min="14" max="14" width="13.7109375" style="40" customWidth="1"/>
    <col min="15" max="15" width="13.7109375" style="41" customWidth="1"/>
    <col min="16" max="17" width="12.85546875" style="41" customWidth="1"/>
    <col min="18" max="18" width="2.7109375" style="10" customWidth="1"/>
    <col min="19" max="19" width="11.42578125" style="10" customWidth="1"/>
    <col min="20" max="20" width="8.140625" style="10" customWidth="1"/>
    <col min="21" max="21" width="7.140625" style="34" customWidth="1"/>
    <col min="22" max="22" width="6.140625" style="45" customWidth="1"/>
    <col min="23" max="23" width="6.28515625" style="45" customWidth="1"/>
    <col min="24" max="24" width="12.7109375" style="45" customWidth="1"/>
    <col min="25" max="25" width="11.140625" style="45" customWidth="1"/>
    <col min="26" max="29" width="11.42578125" style="42"/>
    <col min="30" max="30" width="12.7109375" style="42" customWidth="1"/>
    <col min="31" max="31" width="12.42578125" style="42" customWidth="1"/>
    <col min="32" max="16384" width="11.42578125" style="42"/>
  </cols>
  <sheetData>
    <row r="1" spans="1:35" s="3" customFormat="1" ht="20.25" customHeight="1" x14ac:dyDescent="0.2">
      <c r="A1" s="4" t="s">
        <v>10</v>
      </c>
      <c r="B1" s="5" t="s">
        <v>11</v>
      </c>
      <c r="C1" s="6" t="s">
        <v>12</v>
      </c>
      <c r="D1" s="7" t="s">
        <v>0</v>
      </c>
      <c r="E1" s="8" t="s">
        <v>1</v>
      </c>
      <c r="F1" s="9" t="s">
        <v>13</v>
      </c>
      <c r="G1" s="8" t="s">
        <v>14</v>
      </c>
      <c r="H1" s="8" t="s">
        <v>3</v>
      </c>
      <c r="I1" s="8" t="s">
        <v>4</v>
      </c>
      <c r="J1" s="8" t="s">
        <v>5</v>
      </c>
      <c r="K1" s="8" t="s">
        <v>6</v>
      </c>
      <c r="L1" s="10" t="s">
        <v>15</v>
      </c>
      <c r="M1" s="8" t="s">
        <v>7</v>
      </c>
      <c r="N1" s="11" t="s">
        <v>16</v>
      </c>
      <c r="O1" s="12" t="s">
        <v>17</v>
      </c>
      <c r="P1" s="12" t="s">
        <v>18</v>
      </c>
      <c r="Q1" s="12" t="s">
        <v>19</v>
      </c>
      <c r="R1" s="13"/>
      <c r="S1" s="13"/>
      <c r="T1" s="13"/>
      <c r="U1" s="14"/>
      <c r="V1" s="15"/>
      <c r="W1" s="16"/>
      <c r="X1" s="17"/>
      <c r="Y1" s="17"/>
      <c r="Z1" s="18"/>
      <c r="AA1" s="17"/>
      <c r="AB1" s="18"/>
      <c r="AC1" s="17"/>
      <c r="AD1" s="17"/>
      <c r="AE1" s="17"/>
      <c r="AF1" s="17"/>
      <c r="AG1" s="17"/>
      <c r="AH1" s="16"/>
      <c r="AI1" s="19"/>
    </row>
    <row r="2" spans="1:35" s="19" customFormat="1" ht="17.25" customHeight="1" x14ac:dyDescent="0.2">
      <c r="A2" s="4">
        <v>1</v>
      </c>
      <c r="B2" s="20" t="s">
        <v>20</v>
      </c>
      <c r="C2" s="21" t="s">
        <v>21</v>
      </c>
      <c r="D2" s="7">
        <v>42006</v>
      </c>
      <c r="E2" s="8" t="s">
        <v>22</v>
      </c>
      <c r="F2" s="22">
        <v>0</v>
      </c>
      <c r="G2" s="23">
        <v>6561</v>
      </c>
      <c r="H2" s="23" t="s">
        <v>23</v>
      </c>
      <c r="I2" s="23" t="s">
        <v>24</v>
      </c>
      <c r="J2" s="23"/>
      <c r="K2" s="23"/>
      <c r="L2" s="23"/>
      <c r="M2" s="23" t="s">
        <v>25</v>
      </c>
      <c r="N2" s="24">
        <v>362</v>
      </c>
      <c r="O2" s="25">
        <v>0</v>
      </c>
      <c r="P2" s="25">
        <v>304</v>
      </c>
      <c r="Q2" s="25">
        <v>0</v>
      </c>
      <c r="R2" s="13" t="s">
        <v>26</v>
      </c>
      <c r="S2" s="13"/>
      <c r="T2" s="13"/>
      <c r="U2" s="14">
        <f t="shared" ref="U2:U6" si="0">+U1+1</f>
        <v>1</v>
      </c>
      <c r="V2" s="26">
        <f t="shared" ref="V2:V6" si="1">IF(F2=0,0,IF(G2-G1=1,"OK","FA"))</f>
        <v>0</v>
      </c>
      <c r="W2" s="16">
        <f t="shared" ref="W2:W6" si="2">IF(D2=D1,W1+1,1)</f>
        <v>1</v>
      </c>
      <c r="X2" s="17">
        <f t="shared" ref="X2:Y6" si="3">+N2-P2</f>
        <v>58</v>
      </c>
      <c r="Y2" s="17">
        <f t="shared" si="3"/>
        <v>0</v>
      </c>
      <c r="Z2" s="18">
        <f t="shared" ref="Z2:Z6" si="4">IF(E2="EJ",P2*AF2/100,IF(E2="TM",P2*AF2/100,IF(E2="TR",P2*AF2/100,ROUNDDOWN(P2*AF2/100,0))))</f>
        <v>30.4</v>
      </c>
      <c r="AA2" s="17">
        <f t="shared" ref="AA2:AA6" si="5">+Q2*AG2/100</f>
        <v>0</v>
      </c>
      <c r="AB2" s="18">
        <f t="shared" ref="AB2:AB6" si="6">IF(E2="EJ",0,IF(E2="TM",0,IF(E2="TR",0,ROUNDUP(Z2*14.94/100,0))))</f>
        <v>0</v>
      </c>
      <c r="AC2" s="17">
        <f t="shared" ref="AC2:AC6" si="7">AA2*14.94/100</f>
        <v>0</v>
      </c>
      <c r="AD2" s="17">
        <f t="shared" ref="AD2:AD6" si="8">IF(B2="TV",-Z2-AB2,N2-Z2-AB2)</f>
        <v>331.6</v>
      </c>
      <c r="AE2" s="17">
        <f t="shared" ref="AE2:AE6" si="9">IF(B2="TV",-AA2-AC2,O2-AA2-AC2)</f>
        <v>0</v>
      </c>
      <c r="AF2" s="17">
        <f>VLOOKUP(E2,[1]TAX!$C$1:$D$25,2,FALSE)</f>
        <v>10</v>
      </c>
      <c r="AG2" s="17">
        <f>VLOOKUP(E2,[1]TAX!$E$1:$F$25,2,FALSE)</f>
        <v>0</v>
      </c>
    </row>
    <row r="3" spans="1:35" s="19" customFormat="1" ht="17.25" customHeight="1" x14ac:dyDescent="0.2">
      <c r="A3" s="4">
        <f>SUBTOTAL(103,$D$2:D3)</f>
        <v>2</v>
      </c>
      <c r="B3" s="20" t="s">
        <v>20</v>
      </c>
      <c r="C3" s="21" t="s">
        <v>27</v>
      </c>
      <c r="D3" s="7">
        <v>42006</v>
      </c>
      <c r="E3" s="8" t="s">
        <v>22</v>
      </c>
      <c r="F3" s="22">
        <v>0</v>
      </c>
      <c r="G3" s="23">
        <v>571844</v>
      </c>
      <c r="H3" s="23" t="s">
        <v>23</v>
      </c>
      <c r="I3" s="23" t="s">
        <v>24</v>
      </c>
      <c r="J3" s="23"/>
      <c r="K3" s="23"/>
      <c r="L3" s="23"/>
      <c r="M3" s="23" t="s">
        <v>28</v>
      </c>
      <c r="N3" s="24">
        <v>322</v>
      </c>
      <c r="O3" s="25">
        <v>0</v>
      </c>
      <c r="P3" s="25">
        <v>0</v>
      </c>
      <c r="Q3" s="25">
        <v>0</v>
      </c>
      <c r="R3" s="13"/>
      <c r="S3" s="13"/>
      <c r="T3" s="13" t="s">
        <v>29</v>
      </c>
      <c r="U3" s="14">
        <f t="shared" si="0"/>
        <v>2</v>
      </c>
      <c r="V3" s="26">
        <f t="shared" si="1"/>
        <v>0</v>
      </c>
      <c r="W3" s="16">
        <f t="shared" si="2"/>
        <v>2</v>
      </c>
      <c r="X3" s="17">
        <f t="shared" si="3"/>
        <v>322</v>
      </c>
      <c r="Y3" s="17">
        <f t="shared" si="3"/>
        <v>0</v>
      </c>
      <c r="Z3" s="18">
        <f t="shared" si="4"/>
        <v>0</v>
      </c>
      <c r="AA3" s="17">
        <f t="shared" si="5"/>
        <v>0</v>
      </c>
      <c r="AB3" s="18">
        <f t="shared" si="6"/>
        <v>0</v>
      </c>
      <c r="AC3" s="17">
        <f t="shared" si="7"/>
        <v>0</v>
      </c>
      <c r="AD3" s="17">
        <f t="shared" si="8"/>
        <v>322</v>
      </c>
      <c r="AE3" s="17">
        <f t="shared" si="9"/>
        <v>0</v>
      </c>
      <c r="AF3" s="17">
        <f>VLOOKUP(E3,[1]TAX!$C$1:$D$25,2,FALSE)</f>
        <v>10</v>
      </c>
      <c r="AG3" s="17">
        <f>VLOOKUP(E3,[1]TAX!$E$1:$F$25,2,FALSE)</f>
        <v>0</v>
      </c>
    </row>
    <row r="4" spans="1:35" s="19" customFormat="1" ht="17.25" customHeight="1" x14ac:dyDescent="0.2">
      <c r="A4" s="4">
        <f>SUBTOTAL(103,$D$2:D4)</f>
        <v>3</v>
      </c>
      <c r="B4" s="20" t="s">
        <v>20</v>
      </c>
      <c r="C4" s="21" t="s">
        <v>30</v>
      </c>
      <c r="D4" s="7">
        <v>42006</v>
      </c>
      <c r="E4" s="8" t="s">
        <v>22</v>
      </c>
      <c r="F4" s="22">
        <v>0</v>
      </c>
      <c r="G4" s="23">
        <v>571859</v>
      </c>
      <c r="H4" s="23" t="s">
        <v>23</v>
      </c>
      <c r="I4" s="23" t="s">
        <v>24</v>
      </c>
      <c r="J4" s="23"/>
      <c r="K4" s="23"/>
      <c r="L4" s="23"/>
      <c r="M4" s="23" t="s">
        <v>31</v>
      </c>
      <c r="N4" s="24">
        <v>362</v>
      </c>
      <c r="O4" s="25">
        <v>0</v>
      </c>
      <c r="P4" s="25">
        <v>304</v>
      </c>
      <c r="Q4" s="25">
        <v>0</v>
      </c>
      <c r="R4" s="13" t="s">
        <v>26</v>
      </c>
      <c r="S4" s="13"/>
      <c r="T4" s="13"/>
      <c r="U4" s="14">
        <f t="shared" si="0"/>
        <v>3</v>
      </c>
      <c r="V4" s="26">
        <f t="shared" si="1"/>
        <v>0</v>
      </c>
      <c r="W4" s="16">
        <f t="shared" si="2"/>
        <v>3</v>
      </c>
      <c r="X4" s="17">
        <f t="shared" si="3"/>
        <v>58</v>
      </c>
      <c r="Y4" s="17">
        <f t="shared" si="3"/>
        <v>0</v>
      </c>
      <c r="Z4" s="18">
        <f t="shared" si="4"/>
        <v>30.4</v>
      </c>
      <c r="AA4" s="17">
        <f t="shared" si="5"/>
        <v>0</v>
      </c>
      <c r="AB4" s="18">
        <f t="shared" si="6"/>
        <v>0</v>
      </c>
      <c r="AC4" s="17">
        <f t="shared" si="7"/>
        <v>0</v>
      </c>
      <c r="AD4" s="17">
        <f t="shared" si="8"/>
        <v>331.6</v>
      </c>
      <c r="AE4" s="17">
        <f t="shared" si="9"/>
        <v>0</v>
      </c>
      <c r="AF4" s="17">
        <f>VLOOKUP(E4,[1]TAX!$C$1:$D$25,2,FALSE)</f>
        <v>10</v>
      </c>
      <c r="AG4" s="17">
        <f>VLOOKUP(E4,[1]TAX!$E$1:$F$25,2,FALSE)</f>
        <v>0</v>
      </c>
    </row>
    <row r="5" spans="1:35" s="19" customFormat="1" ht="17.25" customHeight="1" x14ac:dyDescent="0.2">
      <c r="A5" s="4">
        <f>SUBTOTAL(103,$D$2:D5)</f>
        <v>4</v>
      </c>
      <c r="B5" s="20" t="s">
        <v>20</v>
      </c>
      <c r="C5" s="21" t="s">
        <v>30</v>
      </c>
      <c r="D5" s="7">
        <v>42006</v>
      </c>
      <c r="E5" s="8" t="s">
        <v>22</v>
      </c>
      <c r="F5" s="22">
        <v>0</v>
      </c>
      <c r="G5" s="23">
        <v>571860</v>
      </c>
      <c r="H5" s="23" t="s">
        <v>23</v>
      </c>
      <c r="I5" s="23" t="s">
        <v>24</v>
      </c>
      <c r="J5" s="23"/>
      <c r="K5" s="23"/>
      <c r="L5" s="23"/>
      <c r="M5" s="23" t="s">
        <v>32</v>
      </c>
      <c r="N5" s="24">
        <v>362</v>
      </c>
      <c r="O5" s="25">
        <v>0</v>
      </c>
      <c r="P5" s="25">
        <v>304</v>
      </c>
      <c r="Q5" s="25">
        <v>0</v>
      </c>
      <c r="R5" s="13" t="s">
        <v>26</v>
      </c>
      <c r="S5" s="13"/>
      <c r="T5" s="13"/>
      <c r="U5" s="14">
        <f t="shared" si="0"/>
        <v>4</v>
      </c>
      <c r="V5" s="26">
        <f t="shared" si="1"/>
        <v>0</v>
      </c>
      <c r="W5" s="16">
        <f t="shared" si="2"/>
        <v>4</v>
      </c>
      <c r="X5" s="17">
        <f t="shared" si="3"/>
        <v>58</v>
      </c>
      <c r="Y5" s="17">
        <f t="shared" si="3"/>
        <v>0</v>
      </c>
      <c r="Z5" s="18">
        <f t="shared" si="4"/>
        <v>30.4</v>
      </c>
      <c r="AA5" s="17">
        <f t="shared" si="5"/>
        <v>0</v>
      </c>
      <c r="AB5" s="18">
        <f t="shared" si="6"/>
        <v>0</v>
      </c>
      <c r="AC5" s="17">
        <f t="shared" si="7"/>
        <v>0</v>
      </c>
      <c r="AD5" s="17">
        <f t="shared" si="8"/>
        <v>331.6</v>
      </c>
      <c r="AE5" s="17">
        <f t="shared" si="9"/>
        <v>0</v>
      </c>
      <c r="AF5" s="17">
        <f>VLOOKUP(E5,[1]TAX!$C$1:$D$25,2,FALSE)</f>
        <v>10</v>
      </c>
      <c r="AG5" s="17">
        <f>VLOOKUP(E5,[1]TAX!$E$1:$F$25,2,FALSE)</f>
        <v>0</v>
      </c>
    </row>
    <row r="6" spans="1:35" s="19" customFormat="1" ht="17.25" customHeight="1" x14ac:dyDescent="0.2">
      <c r="A6" s="4">
        <f>SUBTOTAL(103,$D$2:D6)</f>
        <v>5</v>
      </c>
      <c r="B6" s="20" t="s">
        <v>20</v>
      </c>
      <c r="C6" s="21" t="s">
        <v>30</v>
      </c>
      <c r="D6" s="7">
        <v>42006</v>
      </c>
      <c r="E6" s="8" t="s">
        <v>22</v>
      </c>
      <c r="F6" s="22">
        <v>0</v>
      </c>
      <c r="G6" s="23">
        <v>572011</v>
      </c>
      <c r="H6" s="23" t="s">
        <v>23</v>
      </c>
      <c r="I6" s="23" t="s">
        <v>24</v>
      </c>
      <c r="J6" s="23"/>
      <c r="K6" s="23"/>
      <c r="L6" s="23"/>
      <c r="M6" s="23" t="s">
        <v>33</v>
      </c>
      <c r="N6" s="24">
        <v>402</v>
      </c>
      <c r="O6" s="25">
        <v>0</v>
      </c>
      <c r="P6" s="25">
        <v>338</v>
      </c>
      <c r="Q6" s="25">
        <v>0</v>
      </c>
      <c r="R6" s="13" t="s">
        <v>26</v>
      </c>
      <c r="S6" s="13"/>
      <c r="T6" s="13"/>
      <c r="U6" s="14">
        <f t="shared" si="0"/>
        <v>5</v>
      </c>
      <c r="V6" s="26">
        <f t="shared" si="1"/>
        <v>0</v>
      </c>
      <c r="W6" s="16">
        <f t="shared" si="2"/>
        <v>5</v>
      </c>
      <c r="X6" s="17">
        <f t="shared" si="3"/>
        <v>64</v>
      </c>
      <c r="Y6" s="17">
        <f t="shared" si="3"/>
        <v>0</v>
      </c>
      <c r="Z6" s="18">
        <f t="shared" si="4"/>
        <v>33.799999999999997</v>
      </c>
      <c r="AA6" s="17">
        <f t="shared" si="5"/>
        <v>0</v>
      </c>
      <c r="AB6" s="18">
        <f t="shared" si="6"/>
        <v>0</v>
      </c>
      <c r="AC6" s="17">
        <f t="shared" si="7"/>
        <v>0</v>
      </c>
      <c r="AD6" s="17">
        <f t="shared" si="8"/>
        <v>368.2</v>
      </c>
      <c r="AE6" s="17">
        <f t="shared" si="9"/>
        <v>0</v>
      </c>
      <c r="AF6" s="17">
        <f>VLOOKUP(E6,[1]TAX!$C$1:$D$25,2,FALSE)</f>
        <v>10</v>
      </c>
      <c r="AG6" s="17">
        <f>VLOOKUP(E6,[1]TAX!$E$1:$F$25,2,FALSE)</f>
        <v>0</v>
      </c>
      <c r="AH6" s="27"/>
      <c r="AI6" s="27"/>
    </row>
    <row r="7" spans="1:35" s="27" customFormat="1" ht="17.25" customHeight="1" x14ac:dyDescent="0.2">
      <c r="A7" s="4">
        <f>SUBTOTAL(103,$D$2:D7)</f>
        <v>6</v>
      </c>
      <c r="B7" s="20" t="s">
        <v>20</v>
      </c>
      <c r="C7" s="21" t="s">
        <v>30</v>
      </c>
      <c r="D7" s="7">
        <v>42006</v>
      </c>
      <c r="E7" s="8" t="s">
        <v>22</v>
      </c>
      <c r="F7" s="22">
        <v>0</v>
      </c>
      <c r="G7" s="23">
        <v>572017</v>
      </c>
      <c r="H7" s="23" t="s">
        <v>23</v>
      </c>
      <c r="I7" s="23" t="s">
        <v>24</v>
      </c>
      <c r="J7" s="23"/>
      <c r="K7" s="23"/>
      <c r="L7" s="23"/>
      <c r="M7" s="23" t="s">
        <v>34</v>
      </c>
      <c r="N7" s="24">
        <v>362</v>
      </c>
      <c r="O7" s="25">
        <v>0</v>
      </c>
      <c r="P7" s="25">
        <v>304</v>
      </c>
      <c r="Q7" s="25">
        <v>0</v>
      </c>
      <c r="R7" s="13" t="s">
        <v>26</v>
      </c>
      <c r="S7" s="13"/>
      <c r="T7" s="13"/>
      <c r="U7" s="14">
        <f>+U6+1</f>
        <v>6</v>
      </c>
      <c r="V7" s="26">
        <f>IF(F7=0,0,IF(G7-G6=1,"OK","FA"))</f>
        <v>0</v>
      </c>
      <c r="W7" s="16">
        <f>IF(D7=D6,W6+1,1)</f>
        <v>6</v>
      </c>
      <c r="X7" s="17">
        <f>+N7-P7</f>
        <v>58</v>
      </c>
      <c r="Y7" s="17">
        <f>+O7-Q7</f>
        <v>0</v>
      </c>
      <c r="Z7" s="18">
        <f>IF(E7="EJ",P7*AF7/100,IF(E7="TM",P7*AF7/100,IF(E7="TR",P7*AF7/100,ROUNDDOWN(P7*AF7/100,0))))</f>
        <v>30.4</v>
      </c>
      <c r="AA7" s="17">
        <f>+Q7*AG7/100</f>
        <v>0</v>
      </c>
      <c r="AB7" s="18">
        <f>IF(E7="EJ",0,IF(E7="TM",0,IF(E7="TR",0,ROUNDUP(Z7*14.94/100,0))))</f>
        <v>0</v>
      </c>
      <c r="AC7" s="17">
        <f>AA7*14.94/100</f>
        <v>0</v>
      </c>
      <c r="AD7" s="17">
        <f>IF(B7="TV",-Z7-AB7,N7-Z7-AB7)</f>
        <v>331.6</v>
      </c>
      <c r="AE7" s="17">
        <f>IF(B7="TV",-AA7-AC7,O7-AA7-AC7)</f>
        <v>0</v>
      </c>
      <c r="AF7" s="17">
        <f>VLOOKUP(E7,[1]TAX!$C$1:$D$25,2,FALSE)</f>
        <v>10</v>
      </c>
      <c r="AG7" s="17">
        <f>VLOOKUP(E7,[1]TAX!$E$1:$F$25,2,FALSE)</f>
        <v>0</v>
      </c>
      <c r="AH7" s="19"/>
      <c r="AI7" s="19"/>
    </row>
    <row r="8" spans="1:35" s="19" customFormat="1" ht="17.25" customHeight="1" x14ac:dyDescent="0.2">
      <c r="A8" s="4">
        <f>SUBTOTAL(103,$D$2:D8)</f>
        <v>7</v>
      </c>
      <c r="B8" s="20" t="s">
        <v>20</v>
      </c>
      <c r="C8" s="28" t="s">
        <v>35</v>
      </c>
      <c r="D8" s="7">
        <v>42006</v>
      </c>
      <c r="E8" s="8" t="s">
        <v>22</v>
      </c>
      <c r="F8" s="22">
        <v>0</v>
      </c>
      <c r="G8" s="29">
        <v>572075</v>
      </c>
      <c r="H8" s="23" t="s">
        <v>24</v>
      </c>
      <c r="I8" s="23" t="s">
        <v>23</v>
      </c>
      <c r="J8" s="23"/>
      <c r="K8" s="23"/>
      <c r="L8" s="23"/>
      <c r="M8" s="30" t="s">
        <v>36</v>
      </c>
      <c r="N8" s="31">
        <v>337</v>
      </c>
      <c r="O8" s="32">
        <v>0</v>
      </c>
      <c r="P8" s="25">
        <v>270</v>
      </c>
      <c r="Q8" s="25">
        <v>0</v>
      </c>
      <c r="R8" s="13" t="s">
        <v>26</v>
      </c>
      <c r="S8" s="13"/>
      <c r="T8" s="13"/>
      <c r="U8" s="14">
        <f t="shared" ref="U8:U58" si="10">+U7+1</f>
        <v>7</v>
      </c>
      <c r="V8" s="26">
        <f t="shared" ref="V8:V58" si="11">IF(F8=0,0,IF(G8-G7=1,"OK","FA"))</f>
        <v>0</v>
      </c>
      <c r="W8" s="16">
        <f t="shared" ref="W8:W58" si="12">IF(D8=D7,W7+1,1)</f>
        <v>7</v>
      </c>
      <c r="X8" s="17">
        <f t="shared" ref="X8:Y23" si="13">+N8-P8</f>
        <v>67</v>
      </c>
      <c r="Y8" s="17">
        <f t="shared" si="13"/>
        <v>0</v>
      </c>
      <c r="Z8" s="18">
        <f t="shared" ref="Z8:Z58" si="14">IF(E8="EJ",P8*AF8/100,IF(E8="TM",P8*AF8/100,IF(E8="TR",P8*AF8/100,ROUNDDOWN(P8*AF8/100,0))))</f>
        <v>27</v>
      </c>
      <c r="AA8" s="17">
        <f t="shared" ref="AA8:AA58" si="15">+Q8*AG8/100</f>
        <v>0</v>
      </c>
      <c r="AB8" s="18">
        <f t="shared" ref="AB8:AB58" si="16">IF(E8="EJ",0,IF(E8="TM",0,IF(E8="TR",0,ROUNDUP(Z8*14.94/100,0))))</f>
        <v>0</v>
      </c>
      <c r="AC8" s="17">
        <f t="shared" ref="AC8:AC58" si="17">AA8*14.94/100</f>
        <v>0</v>
      </c>
      <c r="AD8" s="17">
        <f t="shared" ref="AD8:AD58" si="18">IF(B8="TV",-Z8-AB8,N8-Z8-AB8)</f>
        <v>310</v>
      </c>
      <c r="AE8" s="17">
        <f t="shared" ref="AE8:AE58" si="19">IF(B8="TV",-AA8-AC8,O8-AA8-AC8)</f>
        <v>0</v>
      </c>
      <c r="AF8" s="17">
        <f>VLOOKUP(E8,[1]TAX!$C$1:$D$25,2,FALSE)</f>
        <v>10</v>
      </c>
      <c r="AG8" s="17">
        <f>VLOOKUP(E8,[1]TAX!$E$1:$F$25,2,FALSE)</f>
        <v>0</v>
      </c>
    </row>
    <row r="9" spans="1:35" s="19" customFormat="1" ht="17.25" customHeight="1" x14ac:dyDescent="0.2">
      <c r="A9" s="4">
        <f>SUBTOTAL(103,$D$2:D9)</f>
        <v>8</v>
      </c>
      <c r="B9" s="20" t="s">
        <v>20</v>
      </c>
      <c r="C9" s="28" t="s">
        <v>35</v>
      </c>
      <c r="D9" s="7">
        <v>42006</v>
      </c>
      <c r="E9" s="8" t="s">
        <v>22</v>
      </c>
      <c r="F9" s="22">
        <v>0</v>
      </c>
      <c r="G9" s="29">
        <v>572076</v>
      </c>
      <c r="H9" s="23" t="s">
        <v>24</v>
      </c>
      <c r="I9" s="23" t="s">
        <v>23</v>
      </c>
      <c r="J9" s="23"/>
      <c r="K9" s="23"/>
      <c r="L9" s="23"/>
      <c r="M9" s="30" t="s">
        <v>37</v>
      </c>
      <c r="N9" s="31">
        <v>337</v>
      </c>
      <c r="O9" s="32">
        <v>0</v>
      </c>
      <c r="P9" s="25">
        <v>270</v>
      </c>
      <c r="Q9" s="25">
        <v>0</v>
      </c>
      <c r="R9" s="13" t="s">
        <v>26</v>
      </c>
      <c r="S9" s="13"/>
      <c r="T9" s="13"/>
      <c r="U9" s="14">
        <f t="shared" si="10"/>
        <v>8</v>
      </c>
      <c r="V9" s="26">
        <f t="shared" si="11"/>
        <v>0</v>
      </c>
      <c r="W9" s="16">
        <f t="shared" si="12"/>
        <v>8</v>
      </c>
      <c r="X9" s="17">
        <f t="shared" si="13"/>
        <v>67</v>
      </c>
      <c r="Y9" s="17">
        <f t="shared" si="13"/>
        <v>0</v>
      </c>
      <c r="Z9" s="18">
        <f t="shared" si="14"/>
        <v>27</v>
      </c>
      <c r="AA9" s="17">
        <f t="shared" si="15"/>
        <v>0</v>
      </c>
      <c r="AB9" s="18">
        <f t="shared" si="16"/>
        <v>0</v>
      </c>
      <c r="AC9" s="17">
        <f t="shared" si="17"/>
        <v>0</v>
      </c>
      <c r="AD9" s="17">
        <f t="shared" si="18"/>
        <v>310</v>
      </c>
      <c r="AE9" s="17">
        <f t="shared" si="19"/>
        <v>0</v>
      </c>
      <c r="AF9" s="17">
        <f>VLOOKUP(E9,[1]TAX!$C$1:$D$25,2,FALSE)</f>
        <v>10</v>
      </c>
      <c r="AG9" s="17">
        <f>VLOOKUP(E9,[1]TAX!$E$1:$F$25,2,FALSE)</f>
        <v>0</v>
      </c>
    </row>
    <row r="10" spans="1:35" s="19" customFormat="1" ht="17.25" customHeight="1" x14ac:dyDescent="0.2">
      <c r="A10" s="4">
        <f>SUBTOTAL(103,$D$2:D10)</f>
        <v>9</v>
      </c>
      <c r="B10" s="20" t="s">
        <v>20</v>
      </c>
      <c r="C10" s="28" t="s">
        <v>35</v>
      </c>
      <c r="D10" s="7">
        <v>42006</v>
      </c>
      <c r="E10" s="8" t="s">
        <v>22</v>
      </c>
      <c r="F10" s="22">
        <v>0</v>
      </c>
      <c r="G10" s="29">
        <v>572077</v>
      </c>
      <c r="H10" s="23" t="s">
        <v>24</v>
      </c>
      <c r="I10" s="23" t="s">
        <v>23</v>
      </c>
      <c r="J10" s="23"/>
      <c r="K10" s="23"/>
      <c r="L10" s="23"/>
      <c r="M10" s="30" t="s">
        <v>38</v>
      </c>
      <c r="N10" s="31">
        <v>256</v>
      </c>
      <c r="O10" s="32">
        <v>0</v>
      </c>
      <c r="P10" s="25">
        <v>202</v>
      </c>
      <c r="Q10" s="25">
        <v>0</v>
      </c>
      <c r="R10" s="13" t="s">
        <v>26</v>
      </c>
      <c r="S10" s="13"/>
      <c r="T10" s="13"/>
      <c r="U10" s="14">
        <f t="shared" si="10"/>
        <v>9</v>
      </c>
      <c r="V10" s="26">
        <f t="shared" si="11"/>
        <v>0</v>
      </c>
      <c r="W10" s="16">
        <f t="shared" si="12"/>
        <v>9</v>
      </c>
      <c r="X10" s="17">
        <f t="shared" si="13"/>
        <v>54</v>
      </c>
      <c r="Y10" s="17">
        <f t="shared" si="13"/>
        <v>0</v>
      </c>
      <c r="Z10" s="18">
        <f t="shared" si="14"/>
        <v>20.2</v>
      </c>
      <c r="AA10" s="17">
        <f t="shared" si="15"/>
        <v>0</v>
      </c>
      <c r="AB10" s="18">
        <f t="shared" si="16"/>
        <v>0</v>
      </c>
      <c r="AC10" s="17">
        <f t="shared" si="17"/>
        <v>0</v>
      </c>
      <c r="AD10" s="17">
        <f t="shared" si="18"/>
        <v>235.8</v>
      </c>
      <c r="AE10" s="17">
        <f t="shared" si="19"/>
        <v>0</v>
      </c>
      <c r="AF10" s="17">
        <f>VLOOKUP(E10,[1]TAX!$C$1:$D$25,2,FALSE)</f>
        <v>10</v>
      </c>
      <c r="AG10" s="17">
        <f>VLOOKUP(E10,[1]TAX!$E$1:$F$25,2,FALSE)</f>
        <v>0</v>
      </c>
    </row>
    <row r="11" spans="1:35" s="19" customFormat="1" ht="17.25" customHeight="1" x14ac:dyDescent="0.2">
      <c r="A11" s="4">
        <f>SUBTOTAL(103,$D$2:D11)</f>
        <v>10</v>
      </c>
      <c r="B11" s="20" t="s">
        <v>20</v>
      </c>
      <c r="C11" s="28" t="s">
        <v>35</v>
      </c>
      <c r="D11" s="7">
        <v>42006</v>
      </c>
      <c r="E11" s="8" t="s">
        <v>22</v>
      </c>
      <c r="F11" s="22">
        <v>0</v>
      </c>
      <c r="G11" s="29">
        <v>572078</v>
      </c>
      <c r="H11" s="23" t="s">
        <v>24</v>
      </c>
      <c r="I11" s="23" t="s">
        <v>23</v>
      </c>
      <c r="J11" s="23"/>
      <c r="K11" s="23"/>
      <c r="L11" s="23"/>
      <c r="M11" s="30" t="s">
        <v>39</v>
      </c>
      <c r="N11" s="31">
        <v>337</v>
      </c>
      <c r="O11" s="32">
        <v>0</v>
      </c>
      <c r="P11" s="25">
        <v>270</v>
      </c>
      <c r="Q11" s="25">
        <v>0</v>
      </c>
      <c r="R11" s="13" t="s">
        <v>26</v>
      </c>
      <c r="S11" s="13"/>
      <c r="T11" s="13"/>
      <c r="U11" s="14">
        <f t="shared" si="10"/>
        <v>10</v>
      </c>
      <c r="V11" s="26">
        <f t="shared" si="11"/>
        <v>0</v>
      </c>
      <c r="W11" s="16">
        <f t="shared" si="12"/>
        <v>10</v>
      </c>
      <c r="X11" s="17">
        <f t="shared" si="13"/>
        <v>67</v>
      </c>
      <c r="Y11" s="17">
        <f t="shared" si="13"/>
        <v>0</v>
      </c>
      <c r="Z11" s="18">
        <f t="shared" si="14"/>
        <v>27</v>
      </c>
      <c r="AA11" s="17">
        <f t="shared" si="15"/>
        <v>0</v>
      </c>
      <c r="AB11" s="18">
        <f t="shared" si="16"/>
        <v>0</v>
      </c>
      <c r="AC11" s="17">
        <f t="shared" si="17"/>
        <v>0</v>
      </c>
      <c r="AD11" s="17">
        <f t="shared" si="18"/>
        <v>310</v>
      </c>
      <c r="AE11" s="17">
        <f t="shared" si="19"/>
        <v>0</v>
      </c>
      <c r="AF11" s="17">
        <f>VLOOKUP(E11,[1]TAX!$C$1:$D$25,2,FALSE)</f>
        <v>10</v>
      </c>
      <c r="AG11" s="17">
        <f>VLOOKUP(E11,[1]TAX!$E$1:$F$25,2,FALSE)</f>
        <v>0</v>
      </c>
    </row>
    <row r="12" spans="1:35" s="19" customFormat="1" ht="17.25" customHeight="1" x14ac:dyDescent="0.2">
      <c r="A12" s="4">
        <f>SUBTOTAL(103,$D$2:D12)</f>
        <v>11</v>
      </c>
      <c r="B12" s="20" t="s">
        <v>20</v>
      </c>
      <c r="C12" s="28" t="s">
        <v>35</v>
      </c>
      <c r="D12" s="7">
        <v>42006</v>
      </c>
      <c r="E12" s="8" t="s">
        <v>22</v>
      </c>
      <c r="F12" s="22">
        <v>0</v>
      </c>
      <c r="G12" s="29">
        <v>572079</v>
      </c>
      <c r="H12" s="23" t="s">
        <v>24</v>
      </c>
      <c r="I12" s="23" t="s">
        <v>23</v>
      </c>
      <c r="J12" s="23"/>
      <c r="K12" s="23"/>
      <c r="L12" s="23"/>
      <c r="M12" s="30" t="s">
        <v>40</v>
      </c>
      <c r="N12" s="31">
        <v>216</v>
      </c>
      <c r="O12" s="32">
        <v>0</v>
      </c>
      <c r="P12" s="25">
        <v>169</v>
      </c>
      <c r="Q12" s="25">
        <v>0</v>
      </c>
      <c r="R12" s="13" t="s">
        <v>26</v>
      </c>
      <c r="S12" s="13"/>
      <c r="T12" s="13"/>
      <c r="U12" s="14">
        <f t="shared" si="10"/>
        <v>11</v>
      </c>
      <c r="V12" s="26">
        <f t="shared" si="11"/>
        <v>0</v>
      </c>
      <c r="W12" s="16">
        <f t="shared" si="12"/>
        <v>11</v>
      </c>
      <c r="X12" s="17">
        <f t="shared" si="13"/>
        <v>47</v>
      </c>
      <c r="Y12" s="17">
        <f t="shared" si="13"/>
        <v>0</v>
      </c>
      <c r="Z12" s="18">
        <f t="shared" si="14"/>
        <v>16.899999999999999</v>
      </c>
      <c r="AA12" s="17">
        <f t="shared" si="15"/>
        <v>0</v>
      </c>
      <c r="AB12" s="18">
        <f t="shared" si="16"/>
        <v>0</v>
      </c>
      <c r="AC12" s="17">
        <f t="shared" si="17"/>
        <v>0</v>
      </c>
      <c r="AD12" s="17">
        <f t="shared" si="18"/>
        <v>199.1</v>
      </c>
      <c r="AE12" s="17">
        <f t="shared" si="19"/>
        <v>0</v>
      </c>
      <c r="AF12" s="17">
        <f>VLOOKUP(E12,[1]TAX!$C$1:$D$25,2,FALSE)</f>
        <v>10</v>
      </c>
      <c r="AG12" s="17">
        <f>VLOOKUP(E12,[1]TAX!$E$1:$F$25,2,FALSE)</f>
        <v>0</v>
      </c>
    </row>
    <row r="13" spans="1:35" s="19" customFormat="1" ht="17.25" customHeight="1" x14ac:dyDescent="0.2">
      <c r="A13" s="4">
        <f>SUBTOTAL(103,$D$2:D13)</f>
        <v>12</v>
      </c>
      <c r="B13" s="20" t="s">
        <v>20</v>
      </c>
      <c r="C13" s="28" t="s">
        <v>35</v>
      </c>
      <c r="D13" s="7">
        <v>42006</v>
      </c>
      <c r="E13" s="8" t="s">
        <v>22</v>
      </c>
      <c r="F13" s="22">
        <v>0</v>
      </c>
      <c r="G13" s="29">
        <v>572080</v>
      </c>
      <c r="H13" s="23" t="s">
        <v>24</v>
      </c>
      <c r="I13" s="23" t="s">
        <v>23</v>
      </c>
      <c r="J13" s="23"/>
      <c r="K13" s="23"/>
      <c r="L13" s="23"/>
      <c r="M13" s="30" t="s">
        <v>41</v>
      </c>
      <c r="N13" s="31">
        <v>40</v>
      </c>
      <c r="O13" s="32">
        <v>0</v>
      </c>
      <c r="P13" s="25">
        <v>34</v>
      </c>
      <c r="Q13" s="25">
        <v>0</v>
      </c>
      <c r="R13" s="13" t="s">
        <v>26</v>
      </c>
      <c r="S13" s="13"/>
      <c r="T13" s="13"/>
      <c r="U13" s="14">
        <f t="shared" si="10"/>
        <v>12</v>
      </c>
      <c r="V13" s="26">
        <f t="shared" si="11"/>
        <v>0</v>
      </c>
      <c r="W13" s="16">
        <f t="shared" si="12"/>
        <v>12</v>
      </c>
      <c r="X13" s="17">
        <f t="shared" si="13"/>
        <v>6</v>
      </c>
      <c r="Y13" s="17">
        <f t="shared" si="13"/>
        <v>0</v>
      </c>
      <c r="Z13" s="18">
        <f t="shared" si="14"/>
        <v>3.4</v>
      </c>
      <c r="AA13" s="17">
        <f t="shared" si="15"/>
        <v>0</v>
      </c>
      <c r="AB13" s="18">
        <f t="shared" si="16"/>
        <v>0</v>
      </c>
      <c r="AC13" s="17">
        <f t="shared" si="17"/>
        <v>0</v>
      </c>
      <c r="AD13" s="17">
        <f t="shared" si="18"/>
        <v>36.6</v>
      </c>
      <c r="AE13" s="17">
        <f t="shared" si="19"/>
        <v>0</v>
      </c>
      <c r="AF13" s="17">
        <f>VLOOKUP(E13,[1]TAX!$C$1:$D$25,2,FALSE)</f>
        <v>10</v>
      </c>
      <c r="AG13" s="17">
        <f>VLOOKUP(E13,[1]TAX!$E$1:$F$25,2,FALSE)</f>
        <v>0</v>
      </c>
    </row>
    <row r="14" spans="1:35" s="19" customFormat="1" ht="17.25" customHeight="1" x14ac:dyDescent="0.2">
      <c r="A14" s="4">
        <f>SUBTOTAL(103,$D$2:D14)</f>
        <v>13</v>
      </c>
      <c r="B14" s="20" t="s">
        <v>20</v>
      </c>
      <c r="C14" s="21" t="s">
        <v>21</v>
      </c>
      <c r="D14" s="7">
        <v>42006</v>
      </c>
      <c r="E14" s="8" t="s">
        <v>22</v>
      </c>
      <c r="F14" s="22">
        <v>0</v>
      </c>
      <c r="G14" s="29">
        <v>572116</v>
      </c>
      <c r="H14" s="23" t="s">
        <v>23</v>
      </c>
      <c r="I14" s="23" t="s">
        <v>24</v>
      </c>
      <c r="J14" s="23"/>
      <c r="K14" s="23"/>
      <c r="L14" s="23"/>
      <c r="M14" s="30" t="s">
        <v>42</v>
      </c>
      <c r="N14" s="31">
        <v>362</v>
      </c>
      <c r="O14" s="32">
        <v>0</v>
      </c>
      <c r="P14" s="25">
        <v>304</v>
      </c>
      <c r="Q14" s="25">
        <v>0</v>
      </c>
      <c r="R14" s="13" t="s">
        <v>26</v>
      </c>
      <c r="S14" s="13"/>
      <c r="T14" s="13"/>
      <c r="U14" s="14">
        <f t="shared" si="10"/>
        <v>13</v>
      </c>
      <c r="V14" s="26">
        <f t="shared" si="11"/>
        <v>0</v>
      </c>
      <c r="W14" s="16">
        <f t="shared" si="12"/>
        <v>13</v>
      </c>
      <c r="X14" s="17">
        <f t="shared" si="13"/>
        <v>58</v>
      </c>
      <c r="Y14" s="17">
        <f t="shared" si="13"/>
        <v>0</v>
      </c>
      <c r="Z14" s="18">
        <f t="shared" si="14"/>
        <v>30.4</v>
      </c>
      <c r="AA14" s="17">
        <f t="shared" si="15"/>
        <v>0</v>
      </c>
      <c r="AB14" s="18">
        <f t="shared" si="16"/>
        <v>0</v>
      </c>
      <c r="AC14" s="17">
        <f t="shared" si="17"/>
        <v>0</v>
      </c>
      <c r="AD14" s="17">
        <f t="shared" si="18"/>
        <v>331.6</v>
      </c>
      <c r="AE14" s="17">
        <f t="shared" si="19"/>
        <v>0</v>
      </c>
      <c r="AF14" s="17">
        <f>VLOOKUP(E14,[1]TAX!$C$1:$D$25,2,FALSE)</f>
        <v>10</v>
      </c>
      <c r="AG14" s="17">
        <f>VLOOKUP(E14,[1]TAX!$E$1:$F$25,2,FALSE)</f>
        <v>0</v>
      </c>
    </row>
    <row r="15" spans="1:35" s="19" customFormat="1" ht="17.25" customHeight="1" x14ac:dyDescent="0.2">
      <c r="A15" s="4">
        <f>SUBTOTAL(103,$D$2:D15)</f>
        <v>14</v>
      </c>
      <c r="B15" s="20" t="s">
        <v>20</v>
      </c>
      <c r="C15" s="21" t="s">
        <v>21</v>
      </c>
      <c r="D15" s="7">
        <v>42006</v>
      </c>
      <c r="E15" s="8" t="s">
        <v>22</v>
      </c>
      <c r="F15" s="22">
        <v>0</v>
      </c>
      <c r="G15" s="29">
        <v>572117</v>
      </c>
      <c r="H15" s="23" t="s">
        <v>24</v>
      </c>
      <c r="I15" s="23" t="s">
        <v>23</v>
      </c>
      <c r="J15" s="23"/>
      <c r="K15" s="23"/>
      <c r="L15" s="23"/>
      <c r="M15" s="30" t="s">
        <v>42</v>
      </c>
      <c r="N15" s="31">
        <v>337</v>
      </c>
      <c r="O15" s="32">
        <v>0</v>
      </c>
      <c r="P15" s="25">
        <v>270</v>
      </c>
      <c r="Q15" s="25">
        <v>0</v>
      </c>
      <c r="R15" s="13" t="s">
        <v>26</v>
      </c>
      <c r="S15" s="13"/>
      <c r="T15" s="13"/>
      <c r="U15" s="14">
        <f t="shared" si="10"/>
        <v>14</v>
      </c>
      <c r="V15" s="26">
        <f t="shared" si="11"/>
        <v>0</v>
      </c>
      <c r="W15" s="16">
        <f t="shared" si="12"/>
        <v>14</v>
      </c>
      <c r="X15" s="17">
        <f t="shared" si="13"/>
        <v>67</v>
      </c>
      <c r="Y15" s="17">
        <f t="shared" si="13"/>
        <v>0</v>
      </c>
      <c r="Z15" s="18">
        <f t="shared" si="14"/>
        <v>27</v>
      </c>
      <c r="AA15" s="17">
        <f t="shared" si="15"/>
        <v>0</v>
      </c>
      <c r="AB15" s="18">
        <f t="shared" si="16"/>
        <v>0</v>
      </c>
      <c r="AC15" s="17">
        <f t="shared" si="17"/>
        <v>0</v>
      </c>
      <c r="AD15" s="17">
        <f t="shared" si="18"/>
        <v>310</v>
      </c>
      <c r="AE15" s="17">
        <f t="shared" si="19"/>
        <v>0</v>
      </c>
      <c r="AF15" s="17">
        <f>VLOOKUP(E15,[1]TAX!$C$1:$D$25,2,FALSE)</f>
        <v>10</v>
      </c>
      <c r="AG15" s="17">
        <f>VLOOKUP(E15,[1]TAX!$E$1:$F$25,2,FALSE)</f>
        <v>0</v>
      </c>
    </row>
    <row r="16" spans="1:35" s="19" customFormat="1" ht="17.25" customHeight="1" x14ac:dyDescent="0.2">
      <c r="A16" s="4">
        <f>SUBTOTAL(103,$D$2:D16)</f>
        <v>15</v>
      </c>
      <c r="B16" s="20" t="s">
        <v>20</v>
      </c>
      <c r="C16" s="21" t="s">
        <v>21</v>
      </c>
      <c r="D16" s="7">
        <v>42006</v>
      </c>
      <c r="E16" s="8" t="s">
        <v>22</v>
      </c>
      <c r="F16" s="22">
        <v>0</v>
      </c>
      <c r="G16" s="29">
        <v>572118</v>
      </c>
      <c r="H16" s="23" t="s">
        <v>23</v>
      </c>
      <c r="I16" s="23" t="s">
        <v>24</v>
      </c>
      <c r="J16" s="23"/>
      <c r="K16" s="23"/>
      <c r="L16" s="23"/>
      <c r="M16" s="30" t="s">
        <v>25</v>
      </c>
      <c r="N16" s="31">
        <v>362</v>
      </c>
      <c r="O16" s="32">
        <v>0</v>
      </c>
      <c r="P16" s="25">
        <v>304</v>
      </c>
      <c r="Q16" s="25">
        <v>0</v>
      </c>
      <c r="R16" s="13" t="s">
        <v>26</v>
      </c>
      <c r="S16" s="13"/>
      <c r="T16" s="13"/>
      <c r="U16" s="14">
        <f t="shared" si="10"/>
        <v>15</v>
      </c>
      <c r="V16" s="26">
        <f t="shared" si="11"/>
        <v>0</v>
      </c>
      <c r="W16" s="16">
        <f t="shared" si="12"/>
        <v>15</v>
      </c>
      <c r="X16" s="17">
        <f t="shared" si="13"/>
        <v>58</v>
      </c>
      <c r="Y16" s="17">
        <f t="shared" si="13"/>
        <v>0</v>
      </c>
      <c r="Z16" s="18">
        <f t="shared" si="14"/>
        <v>30.4</v>
      </c>
      <c r="AA16" s="17">
        <f t="shared" si="15"/>
        <v>0</v>
      </c>
      <c r="AB16" s="18">
        <f t="shared" si="16"/>
        <v>0</v>
      </c>
      <c r="AC16" s="17">
        <f t="shared" si="17"/>
        <v>0</v>
      </c>
      <c r="AD16" s="17">
        <f t="shared" si="18"/>
        <v>331.6</v>
      </c>
      <c r="AE16" s="17">
        <f t="shared" si="19"/>
        <v>0</v>
      </c>
      <c r="AF16" s="17">
        <f>VLOOKUP(E16,[1]TAX!$C$1:$D$25,2,FALSE)</f>
        <v>10</v>
      </c>
      <c r="AG16" s="17">
        <f>VLOOKUP(E16,[1]TAX!$E$1:$F$25,2,FALSE)</f>
        <v>0</v>
      </c>
    </row>
    <row r="17" spans="1:33" s="19" customFormat="1" ht="17.25" customHeight="1" x14ac:dyDescent="0.2">
      <c r="A17" s="4">
        <f>SUBTOTAL(103,$D$2:D17)</f>
        <v>16</v>
      </c>
      <c r="B17" s="20" t="s">
        <v>20</v>
      </c>
      <c r="C17" s="21" t="s">
        <v>21</v>
      </c>
      <c r="D17" s="7">
        <v>42006</v>
      </c>
      <c r="E17" s="8" t="s">
        <v>22</v>
      </c>
      <c r="F17" s="22">
        <v>0</v>
      </c>
      <c r="G17" s="29">
        <v>572119</v>
      </c>
      <c r="H17" s="23" t="s">
        <v>24</v>
      </c>
      <c r="I17" s="23" t="s">
        <v>23</v>
      </c>
      <c r="J17" s="23"/>
      <c r="K17" s="23"/>
      <c r="L17" s="23"/>
      <c r="M17" s="30" t="s">
        <v>25</v>
      </c>
      <c r="N17" s="31">
        <v>337</v>
      </c>
      <c r="O17" s="32">
        <v>0</v>
      </c>
      <c r="P17" s="25">
        <v>270</v>
      </c>
      <c r="Q17" s="25">
        <v>0</v>
      </c>
      <c r="R17" s="13" t="s">
        <v>26</v>
      </c>
      <c r="S17" s="13"/>
      <c r="T17" s="13"/>
      <c r="U17" s="14">
        <f t="shared" si="10"/>
        <v>16</v>
      </c>
      <c r="V17" s="26">
        <f t="shared" si="11"/>
        <v>0</v>
      </c>
      <c r="W17" s="16">
        <f t="shared" si="12"/>
        <v>16</v>
      </c>
      <c r="X17" s="17">
        <f t="shared" si="13"/>
        <v>67</v>
      </c>
      <c r="Y17" s="17">
        <f t="shared" si="13"/>
        <v>0</v>
      </c>
      <c r="Z17" s="18">
        <f t="shared" si="14"/>
        <v>27</v>
      </c>
      <c r="AA17" s="17">
        <f t="shared" si="15"/>
        <v>0</v>
      </c>
      <c r="AB17" s="18">
        <f t="shared" si="16"/>
        <v>0</v>
      </c>
      <c r="AC17" s="17">
        <f t="shared" si="17"/>
        <v>0</v>
      </c>
      <c r="AD17" s="17">
        <f t="shared" si="18"/>
        <v>310</v>
      </c>
      <c r="AE17" s="17">
        <f t="shared" si="19"/>
        <v>0</v>
      </c>
      <c r="AF17" s="17">
        <f>VLOOKUP(E17,[1]TAX!$C$1:$D$25,2,FALSE)</f>
        <v>10</v>
      </c>
      <c r="AG17" s="17">
        <f>VLOOKUP(E17,[1]TAX!$E$1:$F$25,2,FALSE)</f>
        <v>0</v>
      </c>
    </row>
    <row r="18" spans="1:33" s="19" customFormat="1" ht="17.25" customHeight="1" x14ac:dyDescent="0.2">
      <c r="A18" s="4">
        <f>SUBTOTAL(103,$D$2:D18)</f>
        <v>17</v>
      </c>
      <c r="B18" s="20" t="s">
        <v>20</v>
      </c>
      <c r="C18" s="21" t="s">
        <v>21</v>
      </c>
      <c r="D18" s="7">
        <v>42006</v>
      </c>
      <c r="E18" s="8" t="s">
        <v>22</v>
      </c>
      <c r="F18" s="22">
        <v>0</v>
      </c>
      <c r="G18" s="29">
        <v>572120</v>
      </c>
      <c r="H18" s="23" t="s">
        <v>23</v>
      </c>
      <c r="I18" s="23" t="s">
        <v>24</v>
      </c>
      <c r="J18" s="23"/>
      <c r="K18" s="23"/>
      <c r="L18" s="23"/>
      <c r="M18" s="30" t="s">
        <v>43</v>
      </c>
      <c r="N18" s="31">
        <v>362</v>
      </c>
      <c r="O18" s="32">
        <v>0</v>
      </c>
      <c r="P18" s="25">
        <v>304</v>
      </c>
      <c r="Q18" s="25">
        <v>0</v>
      </c>
      <c r="R18" s="13" t="s">
        <v>26</v>
      </c>
      <c r="S18" s="13"/>
      <c r="T18" s="13"/>
      <c r="U18" s="14">
        <f t="shared" si="10"/>
        <v>17</v>
      </c>
      <c r="V18" s="26">
        <f t="shared" si="11"/>
        <v>0</v>
      </c>
      <c r="W18" s="16">
        <f t="shared" si="12"/>
        <v>17</v>
      </c>
      <c r="X18" s="17">
        <f t="shared" si="13"/>
        <v>58</v>
      </c>
      <c r="Y18" s="17">
        <f t="shared" si="13"/>
        <v>0</v>
      </c>
      <c r="Z18" s="18">
        <f t="shared" si="14"/>
        <v>30.4</v>
      </c>
      <c r="AA18" s="17">
        <f t="shared" si="15"/>
        <v>0</v>
      </c>
      <c r="AB18" s="18">
        <f t="shared" si="16"/>
        <v>0</v>
      </c>
      <c r="AC18" s="17">
        <f t="shared" si="17"/>
        <v>0</v>
      </c>
      <c r="AD18" s="17">
        <f t="shared" si="18"/>
        <v>331.6</v>
      </c>
      <c r="AE18" s="17">
        <f t="shared" si="19"/>
        <v>0</v>
      </c>
      <c r="AF18" s="17">
        <f>VLOOKUP(E18,[1]TAX!$C$1:$D$25,2,FALSE)</f>
        <v>10</v>
      </c>
      <c r="AG18" s="17">
        <f>VLOOKUP(E18,[1]TAX!$E$1:$F$25,2,FALSE)</f>
        <v>0</v>
      </c>
    </row>
    <row r="19" spans="1:33" s="19" customFormat="1" ht="17.25" customHeight="1" x14ac:dyDescent="0.2">
      <c r="A19" s="4">
        <f>SUBTOTAL(103,$D$2:D19)</f>
        <v>18</v>
      </c>
      <c r="B19" s="20" t="s">
        <v>20</v>
      </c>
      <c r="C19" s="21" t="s">
        <v>21</v>
      </c>
      <c r="D19" s="7">
        <v>42006</v>
      </c>
      <c r="E19" s="8" t="s">
        <v>22</v>
      </c>
      <c r="F19" s="22">
        <v>0</v>
      </c>
      <c r="G19" s="29">
        <v>572121</v>
      </c>
      <c r="H19" s="23" t="s">
        <v>24</v>
      </c>
      <c r="I19" s="23" t="s">
        <v>23</v>
      </c>
      <c r="J19" s="23"/>
      <c r="K19" s="23"/>
      <c r="L19" s="23"/>
      <c r="M19" s="30" t="s">
        <v>43</v>
      </c>
      <c r="N19" s="31">
        <v>337</v>
      </c>
      <c r="O19" s="32">
        <v>0</v>
      </c>
      <c r="P19" s="25">
        <v>270</v>
      </c>
      <c r="Q19" s="25">
        <v>0</v>
      </c>
      <c r="R19" s="13" t="s">
        <v>26</v>
      </c>
      <c r="S19" s="13"/>
      <c r="T19" s="13"/>
      <c r="U19" s="14">
        <f t="shared" si="10"/>
        <v>18</v>
      </c>
      <c r="V19" s="26">
        <f t="shared" si="11"/>
        <v>0</v>
      </c>
      <c r="W19" s="16">
        <f t="shared" si="12"/>
        <v>18</v>
      </c>
      <c r="X19" s="17">
        <f t="shared" si="13"/>
        <v>67</v>
      </c>
      <c r="Y19" s="17">
        <f t="shared" si="13"/>
        <v>0</v>
      </c>
      <c r="Z19" s="18">
        <f t="shared" si="14"/>
        <v>27</v>
      </c>
      <c r="AA19" s="17">
        <f t="shared" si="15"/>
        <v>0</v>
      </c>
      <c r="AB19" s="18">
        <f t="shared" si="16"/>
        <v>0</v>
      </c>
      <c r="AC19" s="17">
        <f t="shared" si="17"/>
        <v>0</v>
      </c>
      <c r="AD19" s="17">
        <f t="shared" si="18"/>
        <v>310</v>
      </c>
      <c r="AE19" s="17">
        <f t="shared" si="19"/>
        <v>0</v>
      </c>
      <c r="AF19" s="17">
        <f>VLOOKUP(E19,[1]TAX!$C$1:$D$25,2,FALSE)</f>
        <v>10</v>
      </c>
      <c r="AG19" s="17">
        <f>VLOOKUP(E19,[1]TAX!$E$1:$F$25,2,FALSE)</f>
        <v>0</v>
      </c>
    </row>
    <row r="20" spans="1:33" s="19" customFormat="1" ht="17.25" customHeight="1" x14ac:dyDescent="0.2">
      <c r="A20" s="4">
        <f>SUBTOTAL(103,$D$2:D20)</f>
        <v>19</v>
      </c>
      <c r="B20" s="20" t="s">
        <v>20</v>
      </c>
      <c r="C20" s="21" t="s">
        <v>21</v>
      </c>
      <c r="D20" s="7">
        <v>42006</v>
      </c>
      <c r="E20" s="8" t="s">
        <v>22</v>
      </c>
      <c r="F20" s="22">
        <v>0</v>
      </c>
      <c r="G20" s="29">
        <v>572122</v>
      </c>
      <c r="H20" s="23" t="s">
        <v>23</v>
      </c>
      <c r="I20" s="23" t="s">
        <v>24</v>
      </c>
      <c r="J20" s="23"/>
      <c r="K20" s="23"/>
      <c r="L20" s="23"/>
      <c r="M20" s="30" t="s">
        <v>44</v>
      </c>
      <c r="N20" s="31">
        <v>362</v>
      </c>
      <c r="O20" s="32">
        <v>0</v>
      </c>
      <c r="P20" s="25">
        <v>304</v>
      </c>
      <c r="Q20" s="25">
        <v>0</v>
      </c>
      <c r="R20" s="13" t="s">
        <v>26</v>
      </c>
      <c r="S20" s="13"/>
      <c r="T20" s="13"/>
      <c r="U20" s="14">
        <f t="shared" si="10"/>
        <v>19</v>
      </c>
      <c r="V20" s="26">
        <f t="shared" si="11"/>
        <v>0</v>
      </c>
      <c r="W20" s="16">
        <f t="shared" si="12"/>
        <v>19</v>
      </c>
      <c r="X20" s="17">
        <f t="shared" si="13"/>
        <v>58</v>
      </c>
      <c r="Y20" s="17">
        <f t="shared" si="13"/>
        <v>0</v>
      </c>
      <c r="Z20" s="18">
        <f t="shared" si="14"/>
        <v>30.4</v>
      </c>
      <c r="AA20" s="17">
        <f t="shared" si="15"/>
        <v>0</v>
      </c>
      <c r="AB20" s="18">
        <f t="shared" si="16"/>
        <v>0</v>
      </c>
      <c r="AC20" s="17">
        <f t="shared" si="17"/>
        <v>0</v>
      </c>
      <c r="AD20" s="17">
        <f t="shared" si="18"/>
        <v>331.6</v>
      </c>
      <c r="AE20" s="17">
        <f t="shared" si="19"/>
        <v>0</v>
      </c>
      <c r="AF20" s="17">
        <f>VLOOKUP(E20,[1]TAX!$C$1:$D$25,2,FALSE)</f>
        <v>10</v>
      </c>
      <c r="AG20" s="17">
        <f>VLOOKUP(E20,[1]TAX!$E$1:$F$25,2,FALSE)</f>
        <v>0</v>
      </c>
    </row>
    <row r="21" spans="1:33" s="19" customFormat="1" ht="17.25" customHeight="1" x14ac:dyDescent="0.2">
      <c r="A21" s="4">
        <f>SUBTOTAL(103,$D$2:D21)</f>
        <v>20</v>
      </c>
      <c r="B21" s="20" t="s">
        <v>20</v>
      </c>
      <c r="C21" s="21" t="s">
        <v>21</v>
      </c>
      <c r="D21" s="7">
        <v>42006</v>
      </c>
      <c r="E21" s="8" t="s">
        <v>22</v>
      </c>
      <c r="F21" s="22">
        <v>0</v>
      </c>
      <c r="G21" s="29">
        <v>572123</v>
      </c>
      <c r="H21" s="23" t="s">
        <v>24</v>
      </c>
      <c r="I21" s="23" t="s">
        <v>23</v>
      </c>
      <c r="J21" s="23"/>
      <c r="K21" s="23"/>
      <c r="L21" s="23"/>
      <c r="M21" s="30" t="s">
        <v>44</v>
      </c>
      <c r="N21" s="31">
        <v>337</v>
      </c>
      <c r="O21" s="32">
        <v>0</v>
      </c>
      <c r="P21" s="25">
        <v>270</v>
      </c>
      <c r="Q21" s="25">
        <v>0</v>
      </c>
      <c r="R21" s="13" t="s">
        <v>26</v>
      </c>
      <c r="S21" s="13"/>
      <c r="T21" s="13"/>
      <c r="U21" s="14">
        <f t="shared" si="10"/>
        <v>20</v>
      </c>
      <c r="V21" s="26">
        <f t="shared" si="11"/>
        <v>0</v>
      </c>
      <c r="W21" s="16">
        <f t="shared" si="12"/>
        <v>20</v>
      </c>
      <c r="X21" s="17">
        <f t="shared" si="13"/>
        <v>67</v>
      </c>
      <c r="Y21" s="17">
        <f t="shared" si="13"/>
        <v>0</v>
      </c>
      <c r="Z21" s="18">
        <f t="shared" si="14"/>
        <v>27</v>
      </c>
      <c r="AA21" s="17">
        <f t="shared" si="15"/>
        <v>0</v>
      </c>
      <c r="AB21" s="18">
        <f t="shared" si="16"/>
        <v>0</v>
      </c>
      <c r="AC21" s="17">
        <f t="shared" si="17"/>
        <v>0</v>
      </c>
      <c r="AD21" s="17">
        <f t="shared" si="18"/>
        <v>310</v>
      </c>
      <c r="AE21" s="17">
        <f t="shared" si="19"/>
        <v>0</v>
      </c>
      <c r="AF21" s="17">
        <f>VLOOKUP(E21,[1]TAX!$C$1:$D$25,2,FALSE)</f>
        <v>10</v>
      </c>
      <c r="AG21" s="17">
        <f>VLOOKUP(E21,[1]TAX!$E$1:$F$25,2,FALSE)</f>
        <v>0</v>
      </c>
    </row>
    <row r="22" spans="1:33" s="19" customFormat="1" ht="17.25" customHeight="1" x14ac:dyDescent="0.2">
      <c r="A22" s="4">
        <f>SUBTOTAL(103,$D$2:D22)</f>
        <v>21</v>
      </c>
      <c r="B22" s="20" t="s">
        <v>20</v>
      </c>
      <c r="C22" s="21" t="s">
        <v>21</v>
      </c>
      <c r="D22" s="7">
        <v>42006</v>
      </c>
      <c r="E22" s="8" t="s">
        <v>22</v>
      </c>
      <c r="F22" s="22">
        <v>0</v>
      </c>
      <c r="G22" s="29">
        <v>572124</v>
      </c>
      <c r="H22" s="23" t="s">
        <v>23</v>
      </c>
      <c r="I22" s="23" t="s">
        <v>24</v>
      </c>
      <c r="J22" s="23"/>
      <c r="K22" s="23"/>
      <c r="L22" s="23"/>
      <c r="M22" s="30" t="s">
        <v>45</v>
      </c>
      <c r="N22" s="31">
        <v>362</v>
      </c>
      <c r="O22" s="32">
        <v>0</v>
      </c>
      <c r="P22" s="25">
        <v>304</v>
      </c>
      <c r="Q22" s="25">
        <v>0</v>
      </c>
      <c r="R22" s="13" t="s">
        <v>26</v>
      </c>
      <c r="S22" s="13"/>
      <c r="T22" s="13"/>
      <c r="U22" s="14">
        <f t="shared" si="10"/>
        <v>21</v>
      </c>
      <c r="V22" s="26">
        <f t="shared" si="11"/>
        <v>0</v>
      </c>
      <c r="W22" s="16">
        <f t="shared" si="12"/>
        <v>21</v>
      </c>
      <c r="X22" s="17">
        <f t="shared" si="13"/>
        <v>58</v>
      </c>
      <c r="Y22" s="17">
        <f t="shared" si="13"/>
        <v>0</v>
      </c>
      <c r="Z22" s="18">
        <f t="shared" si="14"/>
        <v>30.4</v>
      </c>
      <c r="AA22" s="17">
        <f t="shared" si="15"/>
        <v>0</v>
      </c>
      <c r="AB22" s="18">
        <f t="shared" si="16"/>
        <v>0</v>
      </c>
      <c r="AC22" s="17">
        <f t="shared" si="17"/>
        <v>0</v>
      </c>
      <c r="AD22" s="17">
        <f t="shared" si="18"/>
        <v>331.6</v>
      </c>
      <c r="AE22" s="17">
        <f t="shared" si="19"/>
        <v>0</v>
      </c>
      <c r="AF22" s="17">
        <f>VLOOKUP(E22,[1]TAX!$C$1:$D$25,2,FALSE)</f>
        <v>10</v>
      </c>
      <c r="AG22" s="17">
        <f>VLOOKUP(E22,[1]TAX!$E$1:$F$25,2,FALSE)</f>
        <v>0</v>
      </c>
    </row>
    <row r="23" spans="1:33" s="19" customFormat="1" ht="17.25" customHeight="1" x14ac:dyDescent="0.2">
      <c r="A23" s="4">
        <f>SUBTOTAL(103,$D$2:D23)</f>
        <v>22</v>
      </c>
      <c r="B23" s="20" t="s">
        <v>20</v>
      </c>
      <c r="C23" s="21" t="s">
        <v>21</v>
      </c>
      <c r="D23" s="7">
        <v>42006</v>
      </c>
      <c r="E23" s="8" t="s">
        <v>22</v>
      </c>
      <c r="F23" s="22">
        <v>0</v>
      </c>
      <c r="G23" s="29">
        <v>572125</v>
      </c>
      <c r="H23" s="23" t="s">
        <v>24</v>
      </c>
      <c r="I23" s="23" t="s">
        <v>23</v>
      </c>
      <c r="J23" s="23"/>
      <c r="K23" s="23"/>
      <c r="L23" s="23"/>
      <c r="M23" s="30" t="s">
        <v>45</v>
      </c>
      <c r="N23" s="31">
        <v>337</v>
      </c>
      <c r="O23" s="32">
        <v>0</v>
      </c>
      <c r="P23" s="25">
        <v>270</v>
      </c>
      <c r="Q23" s="25">
        <v>0</v>
      </c>
      <c r="R23" s="13" t="s">
        <v>26</v>
      </c>
      <c r="S23" s="13"/>
      <c r="T23" s="13"/>
      <c r="U23" s="14">
        <f t="shared" si="10"/>
        <v>22</v>
      </c>
      <c r="V23" s="26">
        <f t="shared" si="11"/>
        <v>0</v>
      </c>
      <c r="W23" s="16">
        <f t="shared" si="12"/>
        <v>22</v>
      </c>
      <c r="X23" s="17">
        <f t="shared" si="13"/>
        <v>67</v>
      </c>
      <c r="Y23" s="17">
        <f t="shared" si="13"/>
        <v>0</v>
      </c>
      <c r="Z23" s="18">
        <f t="shared" si="14"/>
        <v>27</v>
      </c>
      <c r="AA23" s="17">
        <f t="shared" si="15"/>
        <v>0</v>
      </c>
      <c r="AB23" s="18">
        <f t="shared" si="16"/>
        <v>0</v>
      </c>
      <c r="AC23" s="17">
        <f t="shared" si="17"/>
        <v>0</v>
      </c>
      <c r="AD23" s="17">
        <f t="shared" si="18"/>
        <v>310</v>
      </c>
      <c r="AE23" s="17">
        <f t="shared" si="19"/>
        <v>0</v>
      </c>
      <c r="AF23" s="17">
        <f>VLOOKUP(E23,[1]TAX!$C$1:$D$25,2,FALSE)</f>
        <v>10</v>
      </c>
      <c r="AG23" s="17">
        <f>VLOOKUP(E23,[1]TAX!$E$1:$F$25,2,FALSE)</f>
        <v>0</v>
      </c>
    </row>
    <row r="24" spans="1:33" s="19" customFormat="1" ht="17.25" customHeight="1" x14ac:dyDescent="0.2">
      <c r="A24" s="4">
        <f>SUBTOTAL(103,$D$2:D24)</f>
        <v>23</v>
      </c>
      <c r="B24" s="20" t="s">
        <v>46</v>
      </c>
      <c r="C24" s="28"/>
      <c r="D24" s="7">
        <v>42006</v>
      </c>
      <c r="E24" s="8" t="s">
        <v>47</v>
      </c>
      <c r="F24" s="22">
        <v>0</v>
      </c>
      <c r="G24" s="29">
        <v>7425027</v>
      </c>
      <c r="H24" s="23" t="s">
        <v>23</v>
      </c>
      <c r="I24" s="23" t="s">
        <v>48</v>
      </c>
      <c r="J24" s="23"/>
      <c r="K24" s="23"/>
      <c r="L24" s="23"/>
      <c r="M24" s="30" t="s">
        <v>49</v>
      </c>
      <c r="N24" s="31">
        <v>520</v>
      </c>
      <c r="O24" s="32">
        <v>0</v>
      </c>
      <c r="P24" s="25">
        <v>437</v>
      </c>
      <c r="Q24" s="25">
        <v>0</v>
      </c>
      <c r="R24" s="13" t="s">
        <v>50</v>
      </c>
      <c r="S24" s="13"/>
      <c r="T24" s="13"/>
      <c r="U24" s="14">
        <f t="shared" si="10"/>
        <v>23</v>
      </c>
      <c r="V24" s="26">
        <f t="shared" si="11"/>
        <v>0</v>
      </c>
      <c r="W24" s="16">
        <f t="shared" si="12"/>
        <v>23</v>
      </c>
      <c r="X24" s="17">
        <f t="shared" ref="X24:Y58" si="20">+N24-P24</f>
        <v>83</v>
      </c>
      <c r="Y24" s="17">
        <f t="shared" si="20"/>
        <v>0</v>
      </c>
      <c r="Z24" s="18">
        <f t="shared" si="14"/>
        <v>34.3919</v>
      </c>
      <c r="AA24" s="17">
        <f t="shared" si="15"/>
        <v>0</v>
      </c>
      <c r="AB24" s="18">
        <f t="shared" si="16"/>
        <v>0</v>
      </c>
      <c r="AC24" s="17">
        <f t="shared" si="17"/>
        <v>0</v>
      </c>
      <c r="AD24" s="17">
        <f t="shared" si="18"/>
        <v>485.60809999999998</v>
      </c>
      <c r="AE24" s="17">
        <f t="shared" si="19"/>
        <v>0</v>
      </c>
      <c r="AF24" s="17">
        <f>VLOOKUP(E24,[1]TAX!$C$1:$D$25,2,FALSE)</f>
        <v>7.87</v>
      </c>
      <c r="AG24" s="17">
        <f>VLOOKUP(E24,[1]TAX!$E$1:$F$25,2,FALSE)</f>
        <v>0</v>
      </c>
    </row>
    <row r="25" spans="1:33" s="19" customFormat="1" ht="17.25" customHeight="1" x14ac:dyDescent="0.2">
      <c r="A25" s="4">
        <f>SUBTOTAL(103,$D$2:D25)</f>
        <v>24</v>
      </c>
      <c r="B25" s="20" t="s">
        <v>20</v>
      </c>
      <c r="C25" s="21" t="s">
        <v>51</v>
      </c>
      <c r="D25" s="7">
        <v>42006</v>
      </c>
      <c r="E25" s="8" t="s">
        <v>47</v>
      </c>
      <c r="F25" s="22">
        <v>0</v>
      </c>
      <c r="G25" s="29">
        <v>7425924</v>
      </c>
      <c r="H25" s="23" t="s">
        <v>23</v>
      </c>
      <c r="I25" s="23" t="s">
        <v>24</v>
      </c>
      <c r="J25" s="23"/>
      <c r="K25" s="23"/>
      <c r="L25" s="23"/>
      <c r="M25" s="30" t="s">
        <v>52</v>
      </c>
      <c r="N25" s="31">
        <v>340</v>
      </c>
      <c r="O25" s="32">
        <v>0</v>
      </c>
      <c r="P25" s="25">
        <v>286</v>
      </c>
      <c r="Q25" s="25">
        <v>0</v>
      </c>
      <c r="R25" s="13" t="s">
        <v>50</v>
      </c>
      <c r="S25" s="13"/>
      <c r="T25" s="13"/>
      <c r="U25" s="14">
        <f t="shared" si="10"/>
        <v>24</v>
      </c>
      <c r="V25" s="26">
        <f t="shared" si="11"/>
        <v>0</v>
      </c>
      <c r="W25" s="16">
        <f t="shared" si="12"/>
        <v>24</v>
      </c>
      <c r="X25" s="17">
        <f t="shared" si="20"/>
        <v>54</v>
      </c>
      <c r="Y25" s="17">
        <f t="shared" si="20"/>
        <v>0</v>
      </c>
      <c r="Z25" s="18">
        <f t="shared" si="14"/>
        <v>22.508200000000002</v>
      </c>
      <c r="AA25" s="17">
        <f t="shared" si="15"/>
        <v>0</v>
      </c>
      <c r="AB25" s="18">
        <f t="shared" si="16"/>
        <v>0</v>
      </c>
      <c r="AC25" s="17">
        <f t="shared" si="17"/>
        <v>0</v>
      </c>
      <c r="AD25" s="17">
        <f t="shared" si="18"/>
        <v>317.49180000000001</v>
      </c>
      <c r="AE25" s="17">
        <f t="shared" si="19"/>
        <v>0</v>
      </c>
      <c r="AF25" s="17">
        <f>VLOOKUP(E25,[1]TAX!$C$1:$D$25,2,FALSE)</f>
        <v>7.87</v>
      </c>
      <c r="AG25" s="17">
        <f>VLOOKUP(E25,[1]TAX!$E$1:$F$25,2,FALSE)</f>
        <v>0</v>
      </c>
    </row>
    <row r="26" spans="1:33" s="19" customFormat="1" ht="17.25" customHeight="1" x14ac:dyDescent="0.2">
      <c r="A26" s="4">
        <f>SUBTOTAL(103,$D$2:D26)</f>
        <v>25</v>
      </c>
      <c r="B26" s="20" t="s">
        <v>53</v>
      </c>
      <c r="C26" s="28"/>
      <c r="D26" s="7">
        <v>42006</v>
      </c>
      <c r="E26" s="8" t="s">
        <v>47</v>
      </c>
      <c r="F26" s="22">
        <v>0</v>
      </c>
      <c r="G26" s="29">
        <v>7426856</v>
      </c>
      <c r="H26" s="23"/>
      <c r="I26" s="23"/>
      <c r="J26" s="23"/>
      <c r="K26" s="23"/>
      <c r="L26" s="23"/>
      <c r="M26" s="30" t="s">
        <v>54</v>
      </c>
      <c r="N26" s="31">
        <v>0</v>
      </c>
      <c r="O26" s="32">
        <v>0</v>
      </c>
      <c r="P26" s="25">
        <v>0</v>
      </c>
      <c r="Q26" s="25">
        <v>0</v>
      </c>
      <c r="R26" s="13"/>
      <c r="S26" s="13"/>
      <c r="T26" s="13"/>
      <c r="U26" s="14">
        <f t="shared" si="10"/>
        <v>25</v>
      </c>
      <c r="V26" s="26">
        <f t="shared" si="11"/>
        <v>0</v>
      </c>
      <c r="W26" s="16">
        <f t="shared" si="12"/>
        <v>25</v>
      </c>
      <c r="X26" s="17">
        <f t="shared" si="20"/>
        <v>0</v>
      </c>
      <c r="Y26" s="17">
        <f t="shared" si="20"/>
        <v>0</v>
      </c>
      <c r="Z26" s="18">
        <f t="shared" si="14"/>
        <v>0</v>
      </c>
      <c r="AA26" s="17">
        <f t="shared" si="15"/>
        <v>0</v>
      </c>
      <c r="AB26" s="18">
        <f t="shared" si="16"/>
        <v>0</v>
      </c>
      <c r="AC26" s="17">
        <f t="shared" si="17"/>
        <v>0</v>
      </c>
      <c r="AD26" s="17">
        <f t="shared" si="18"/>
        <v>0</v>
      </c>
      <c r="AE26" s="17">
        <f t="shared" si="19"/>
        <v>0</v>
      </c>
      <c r="AF26" s="17">
        <f>VLOOKUP(E26,[1]TAX!$C$1:$D$25,2,FALSE)</f>
        <v>7.87</v>
      </c>
      <c r="AG26" s="17">
        <f>VLOOKUP(E26,[1]TAX!$E$1:$F$25,2,FALSE)</f>
        <v>0</v>
      </c>
    </row>
    <row r="27" spans="1:33" s="19" customFormat="1" ht="17.25" customHeight="1" x14ac:dyDescent="0.2">
      <c r="A27" s="4">
        <f>SUBTOTAL(103,$D$2:D27)</f>
        <v>26</v>
      </c>
      <c r="B27" s="20" t="s">
        <v>20</v>
      </c>
      <c r="C27" s="33" t="s">
        <v>27</v>
      </c>
      <c r="D27" s="7">
        <v>42006</v>
      </c>
      <c r="E27" s="8" t="s">
        <v>47</v>
      </c>
      <c r="F27" s="22">
        <v>0</v>
      </c>
      <c r="G27" s="29">
        <v>7428450</v>
      </c>
      <c r="H27" s="23" t="s">
        <v>23</v>
      </c>
      <c r="I27" s="23" t="s">
        <v>24</v>
      </c>
      <c r="J27" s="23"/>
      <c r="K27" s="23"/>
      <c r="L27" s="23"/>
      <c r="M27" s="30" t="s">
        <v>55</v>
      </c>
      <c r="N27" s="31">
        <v>340</v>
      </c>
      <c r="O27" s="32">
        <v>0</v>
      </c>
      <c r="P27" s="25">
        <v>286</v>
      </c>
      <c r="Q27" s="25">
        <v>0</v>
      </c>
      <c r="R27" s="13"/>
      <c r="S27" s="13"/>
      <c r="T27" s="13"/>
      <c r="U27" s="14">
        <f t="shared" si="10"/>
        <v>26</v>
      </c>
      <c r="V27" s="26">
        <f t="shared" si="11"/>
        <v>0</v>
      </c>
      <c r="W27" s="16">
        <f t="shared" si="12"/>
        <v>26</v>
      </c>
      <c r="X27" s="17">
        <f t="shared" si="20"/>
        <v>54</v>
      </c>
      <c r="Y27" s="17">
        <f t="shared" si="20"/>
        <v>0</v>
      </c>
      <c r="Z27" s="18">
        <f t="shared" si="14"/>
        <v>22.508200000000002</v>
      </c>
      <c r="AA27" s="17">
        <f t="shared" si="15"/>
        <v>0</v>
      </c>
      <c r="AB27" s="18">
        <f t="shared" si="16"/>
        <v>0</v>
      </c>
      <c r="AC27" s="17">
        <f t="shared" si="17"/>
        <v>0</v>
      </c>
      <c r="AD27" s="17">
        <f t="shared" si="18"/>
        <v>317.49180000000001</v>
      </c>
      <c r="AE27" s="17">
        <f t="shared" si="19"/>
        <v>0</v>
      </c>
      <c r="AF27" s="17">
        <f>VLOOKUP(E27,[1]TAX!$C$1:$D$25,2,FALSE)</f>
        <v>7.87</v>
      </c>
      <c r="AG27" s="17">
        <f>VLOOKUP(E27,[1]TAX!$E$1:$F$25,2,FALSE)</f>
        <v>0</v>
      </c>
    </row>
    <row r="28" spans="1:33" s="19" customFormat="1" ht="17.25" customHeight="1" x14ac:dyDescent="0.2">
      <c r="A28" s="4">
        <f>SUBTOTAL(103,$D$2:D28)</f>
        <v>27</v>
      </c>
      <c r="B28" s="20" t="s">
        <v>20</v>
      </c>
      <c r="C28" s="28" t="s">
        <v>56</v>
      </c>
      <c r="D28" s="7">
        <v>42006</v>
      </c>
      <c r="E28" s="8" t="s">
        <v>47</v>
      </c>
      <c r="F28" s="22">
        <v>0</v>
      </c>
      <c r="G28" s="29">
        <v>7428480</v>
      </c>
      <c r="H28" s="23" t="s">
        <v>23</v>
      </c>
      <c r="I28" s="23" t="s">
        <v>57</v>
      </c>
      <c r="J28" s="23"/>
      <c r="K28" s="23"/>
      <c r="L28" s="23"/>
      <c r="M28" s="30" t="s">
        <v>58</v>
      </c>
      <c r="N28" s="31">
        <v>289</v>
      </c>
      <c r="O28" s="32">
        <v>0</v>
      </c>
      <c r="P28" s="25">
        <v>243</v>
      </c>
      <c r="Q28" s="25">
        <v>0</v>
      </c>
      <c r="R28" s="13" t="s">
        <v>26</v>
      </c>
      <c r="S28" s="13"/>
      <c r="T28" s="13"/>
      <c r="U28" s="14">
        <f t="shared" si="10"/>
        <v>27</v>
      </c>
      <c r="V28" s="26">
        <f t="shared" si="11"/>
        <v>0</v>
      </c>
      <c r="W28" s="16">
        <f t="shared" si="12"/>
        <v>27</v>
      </c>
      <c r="X28" s="17">
        <f t="shared" si="20"/>
        <v>46</v>
      </c>
      <c r="Y28" s="17">
        <f t="shared" si="20"/>
        <v>0</v>
      </c>
      <c r="Z28" s="18">
        <f t="shared" si="14"/>
        <v>19.124100000000002</v>
      </c>
      <c r="AA28" s="17">
        <f t="shared" si="15"/>
        <v>0</v>
      </c>
      <c r="AB28" s="18">
        <f t="shared" si="16"/>
        <v>0</v>
      </c>
      <c r="AC28" s="17">
        <f t="shared" si="17"/>
        <v>0</v>
      </c>
      <c r="AD28" s="17">
        <f t="shared" si="18"/>
        <v>269.8759</v>
      </c>
      <c r="AE28" s="17">
        <f t="shared" si="19"/>
        <v>0</v>
      </c>
      <c r="AF28" s="17">
        <f>VLOOKUP(E28,[1]TAX!$C$1:$D$25,2,FALSE)</f>
        <v>7.87</v>
      </c>
      <c r="AG28" s="17">
        <f>VLOOKUP(E28,[1]TAX!$E$1:$F$25,2,FALSE)</f>
        <v>0</v>
      </c>
    </row>
    <row r="29" spans="1:33" s="19" customFormat="1" ht="17.25" customHeight="1" x14ac:dyDescent="0.2">
      <c r="A29" s="4">
        <f>SUBTOTAL(103,$D$2:D29)</f>
        <v>28</v>
      </c>
      <c r="B29" s="20" t="s">
        <v>53</v>
      </c>
      <c r="C29" s="28"/>
      <c r="D29" s="7">
        <v>42006</v>
      </c>
      <c r="E29" s="8" t="s">
        <v>47</v>
      </c>
      <c r="F29" s="22">
        <v>0</v>
      </c>
      <c r="G29" s="29">
        <v>7428508</v>
      </c>
      <c r="H29" s="23"/>
      <c r="I29" s="23"/>
      <c r="J29" s="23"/>
      <c r="K29" s="23"/>
      <c r="L29" s="23"/>
      <c r="M29" s="30" t="s">
        <v>54</v>
      </c>
      <c r="N29" s="31">
        <v>0</v>
      </c>
      <c r="O29" s="32">
        <v>0</v>
      </c>
      <c r="P29" s="25">
        <v>0</v>
      </c>
      <c r="Q29" s="25">
        <v>0</v>
      </c>
      <c r="R29" s="13"/>
      <c r="S29" s="13"/>
      <c r="T29" s="13"/>
      <c r="U29" s="14">
        <f t="shared" si="10"/>
        <v>28</v>
      </c>
      <c r="V29" s="26">
        <f t="shared" si="11"/>
        <v>0</v>
      </c>
      <c r="W29" s="16">
        <f t="shared" si="12"/>
        <v>28</v>
      </c>
      <c r="X29" s="17">
        <f t="shared" si="20"/>
        <v>0</v>
      </c>
      <c r="Y29" s="17">
        <f t="shared" si="20"/>
        <v>0</v>
      </c>
      <c r="Z29" s="18">
        <f t="shared" si="14"/>
        <v>0</v>
      </c>
      <c r="AA29" s="17">
        <f t="shared" si="15"/>
        <v>0</v>
      </c>
      <c r="AB29" s="18">
        <f t="shared" si="16"/>
        <v>0</v>
      </c>
      <c r="AC29" s="17">
        <f t="shared" si="17"/>
        <v>0</v>
      </c>
      <c r="AD29" s="17">
        <f t="shared" si="18"/>
        <v>0</v>
      </c>
      <c r="AE29" s="17">
        <f t="shared" si="19"/>
        <v>0</v>
      </c>
      <c r="AF29" s="17">
        <f>VLOOKUP(E29,[1]TAX!$C$1:$D$25,2,FALSE)</f>
        <v>7.87</v>
      </c>
      <c r="AG29" s="17">
        <f>VLOOKUP(E29,[1]TAX!$E$1:$F$25,2,FALSE)</f>
        <v>0</v>
      </c>
    </row>
    <row r="30" spans="1:33" s="19" customFormat="1" ht="17.25" customHeight="1" x14ac:dyDescent="0.2">
      <c r="A30" s="4">
        <f>SUBTOTAL(103,$D$2:D30)</f>
        <v>29</v>
      </c>
      <c r="B30" s="20" t="s">
        <v>20</v>
      </c>
      <c r="C30" s="28" t="s">
        <v>59</v>
      </c>
      <c r="D30" s="7">
        <v>42006</v>
      </c>
      <c r="E30" s="8" t="s">
        <v>47</v>
      </c>
      <c r="F30" s="22">
        <v>0</v>
      </c>
      <c r="G30" s="29">
        <v>7428509</v>
      </c>
      <c r="H30" s="23" t="s">
        <v>23</v>
      </c>
      <c r="I30" s="23" t="s">
        <v>57</v>
      </c>
      <c r="J30" s="23"/>
      <c r="K30" s="23"/>
      <c r="L30" s="23"/>
      <c r="M30" s="30" t="s">
        <v>60</v>
      </c>
      <c r="N30" s="31">
        <v>204</v>
      </c>
      <c r="O30" s="32">
        <v>0</v>
      </c>
      <c r="P30" s="25">
        <v>171</v>
      </c>
      <c r="Q30" s="25">
        <v>0</v>
      </c>
      <c r="R30" s="13" t="s">
        <v>26</v>
      </c>
      <c r="S30" s="13"/>
      <c r="T30" s="13"/>
      <c r="U30" s="14">
        <f t="shared" si="10"/>
        <v>29</v>
      </c>
      <c r="V30" s="26">
        <f t="shared" si="11"/>
        <v>0</v>
      </c>
      <c r="W30" s="16">
        <f t="shared" si="12"/>
        <v>29</v>
      </c>
      <c r="X30" s="17">
        <f t="shared" si="20"/>
        <v>33</v>
      </c>
      <c r="Y30" s="17">
        <f t="shared" si="20"/>
        <v>0</v>
      </c>
      <c r="Z30" s="18">
        <f t="shared" si="14"/>
        <v>13.457699999999999</v>
      </c>
      <c r="AA30" s="17">
        <f t="shared" si="15"/>
        <v>0</v>
      </c>
      <c r="AB30" s="18">
        <f t="shared" si="16"/>
        <v>0</v>
      </c>
      <c r="AC30" s="17">
        <f t="shared" si="17"/>
        <v>0</v>
      </c>
      <c r="AD30" s="17">
        <f t="shared" si="18"/>
        <v>190.54230000000001</v>
      </c>
      <c r="AE30" s="17">
        <f t="shared" si="19"/>
        <v>0</v>
      </c>
      <c r="AF30" s="17">
        <f>VLOOKUP(E30,[1]TAX!$C$1:$D$25,2,FALSE)</f>
        <v>7.87</v>
      </c>
      <c r="AG30" s="17">
        <f>VLOOKUP(E30,[1]TAX!$E$1:$F$25,2,FALSE)</f>
        <v>0</v>
      </c>
    </row>
    <row r="31" spans="1:33" s="19" customFormat="1" ht="17.25" customHeight="1" x14ac:dyDescent="0.2">
      <c r="A31" s="4">
        <f>SUBTOTAL(103,$D$2:D31)</f>
        <v>30</v>
      </c>
      <c r="B31" s="20" t="s">
        <v>20</v>
      </c>
      <c r="C31" s="21" t="s">
        <v>61</v>
      </c>
      <c r="D31" s="7">
        <v>42006</v>
      </c>
      <c r="E31" s="8" t="s">
        <v>47</v>
      </c>
      <c r="F31" s="22">
        <v>0</v>
      </c>
      <c r="G31" s="29">
        <v>7428744</v>
      </c>
      <c r="H31" s="23" t="s">
        <v>57</v>
      </c>
      <c r="I31" s="23" t="s">
        <v>23</v>
      </c>
      <c r="J31" s="23"/>
      <c r="K31" s="23"/>
      <c r="L31" s="23"/>
      <c r="M31" s="30" t="s">
        <v>62</v>
      </c>
      <c r="N31" s="31">
        <v>355</v>
      </c>
      <c r="O31" s="32">
        <v>0</v>
      </c>
      <c r="P31" s="25">
        <v>286</v>
      </c>
      <c r="Q31" s="25">
        <v>0</v>
      </c>
      <c r="R31" s="13" t="s">
        <v>26</v>
      </c>
      <c r="S31" s="13"/>
      <c r="T31" s="13"/>
      <c r="U31" s="14">
        <f t="shared" si="10"/>
        <v>30</v>
      </c>
      <c r="V31" s="26">
        <f t="shared" si="11"/>
        <v>0</v>
      </c>
      <c r="W31" s="16">
        <f t="shared" si="12"/>
        <v>30</v>
      </c>
      <c r="X31" s="17">
        <f t="shared" si="20"/>
        <v>69</v>
      </c>
      <c r="Y31" s="17">
        <f t="shared" si="20"/>
        <v>0</v>
      </c>
      <c r="Z31" s="18">
        <f t="shared" si="14"/>
        <v>22.508200000000002</v>
      </c>
      <c r="AA31" s="17">
        <f t="shared" si="15"/>
        <v>0</v>
      </c>
      <c r="AB31" s="18">
        <f t="shared" si="16"/>
        <v>0</v>
      </c>
      <c r="AC31" s="17">
        <f t="shared" si="17"/>
        <v>0</v>
      </c>
      <c r="AD31" s="17">
        <f t="shared" si="18"/>
        <v>332.49180000000001</v>
      </c>
      <c r="AE31" s="17">
        <f t="shared" si="19"/>
        <v>0</v>
      </c>
      <c r="AF31" s="17">
        <f>VLOOKUP(E31,[1]TAX!$C$1:$D$25,2,FALSE)</f>
        <v>7.87</v>
      </c>
      <c r="AG31" s="17">
        <f>VLOOKUP(E31,[1]TAX!$E$1:$F$25,2,FALSE)</f>
        <v>0</v>
      </c>
    </row>
    <row r="32" spans="1:33" s="19" customFormat="1" ht="17.25" customHeight="1" x14ac:dyDescent="0.2">
      <c r="A32" s="4">
        <f>SUBTOTAL(103,$D$2:D32)</f>
        <v>31</v>
      </c>
      <c r="B32" s="20" t="s">
        <v>20</v>
      </c>
      <c r="C32" s="28" t="s">
        <v>63</v>
      </c>
      <c r="D32" s="7">
        <v>42006</v>
      </c>
      <c r="E32" s="8" t="s">
        <v>64</v>
      </c>
      <c r="F32" s="22">
        <v>464</v>
      </c>
      <c r="G32" s="29">
        <v>4185582847</v>
      </c>
      <c r="H32" s="23" t="s">
        <v>23</v>
      </c>
      <c r="I32" s="23" t="s">
        <v>65</v>
      </c>
      <c r="J32" s="23"/>
      <c r="K32" s="23"/>
      <c r="L32" s="23"/>
      <c r="M32" s="30" t="s">
        <v>66</v>
      </c>
      <c r="N32" s="31">
        <v>391</v>
      </c>
      <c r="O32" s="32">
        <v>0</v>
      </c>
      <c r="P32" s="25">
        <v>328</v>
      </c>
      <c r="Q32" s="25">
        <v>0</v>
      </c>
      <c r="R32" s="13" t="s">
        <v>50</v>
      </c>
      <c r="S32" s="13"/>
      <c r="T32" s="13"/>
      <c r="U32" s="14">
        <f t="shared" si="10"/>
        <v>31</v>
      </c>
      <c r="V32" s="26" t="str">
        <f t="shared" si="11"/>
        <v>FA</v>
      </c>
      <c r="W32" s="16">
        <f t="shared" si="12"/>
        <v>31</v>
      </c>
      <c r="X32" s="17">
        <f t="shared" si="20"/>
        <v>63</v>
      </c>
      <c r="Y32" s="17">
        <f t="shared" si="20"/>
        <v>0</v>
      </c>
      <c r="Z32" s="18">
        <f t="shared" si="14"/>
        <v>24</v>
      </c>
      <c r="AA32" s="17">
        <f t="shared" si="15"/>
        <v>0</v>
      </c>
      <c r="AB32" s="18">
        <f t="shared" si="16"/>
        <v>4</v>
      </c>
      <c r="AC32" s="17">
        <f t="shared" si="17"/>
        <v>0</v>
      </c>
      <c r="AD32" s="17">
        <f t="shared" si="18"/>
        <v>363</v>
      </c>
      <c r="AE32" s="17">
        <f t="shared" si="19"/>
        <v>0</v>
      </c>
      <c r="AF32" s="17">
        <f>VLOOKUP(E32,[1]TAX!$C$1:$D$25,2,FALSE)</f>
        <v>7.5</v>
      </c>
      <c r="AG32" s="17">
        <f>VLOOKUP(E32,[1]TAX!$E$1:$F$25,2,FALSE)</f>
        <v>7.5</v>
      </c>
    </row>
    <row r="33" spans="1:33" s="19" customFormat="1" ht="17.25" customHeight="1" x14ac:dyDescent="0.2">
      <c r="A33" s="4">
        <f>SUBTOTAL(103,$D$2:D33)</f>
        <v>32</v>
      </c>
      <c r="B33" s="20" t="s">
        <v>46</v>
      </c>
      <c r="C33" s="28"/>
      <c r="D33" s="7">
        <v>42006</v>
      </c>
      <c r="E33" s="8" t="s">
        <v>64</v>
      </c>
      <c r="F33" s="22">
        <v>464</v>
      </c>
      <c r="G33" s="29">
        <v>4185582848</v>
      </c>
      <c r="H33" s="23" t="s">
        <v>23</v>
      </c>
      <c r="I33" s="23" t="s">
        <v>65</v>
      </c>
      <c r="J33" s="23"/>
      <c r="K33" s="23"/>
      <c r="L33" s="23"/>
      <c r="M33" s="30" t="s">
        <v>67</v>
      </c>
      <c r="N33" s="31">
        <v>201</v>
      </c>
      <c r="O33" s="32">
        <v>0</v>
      </c>
      <c r="P33" s="25">
        <v>169</v>
      </c>
      <c r="Q33" s="25">
        <v>0</v>
      </c>
      <c r="R33" s="13" t="s">
        <v>50</v>
      </c>
      <c r="S33" s="13"/>
      <c r="T33" s="13"/>
      <c r="U33" s="14">
        <f t="shared" si="10"/>
        <v>32</v>
      </c>
      <c r="V33" s="26" t="str">
        <f t="shared" si="11"/>
        <v>OK</v>
      </c>
      <c r="W33" s="16">
        <f t="shared" si="12"/>
        <v>32</v>
      </c>
      <c r="X33" s="17">
        <f t="shared" si="20"/>
        <v>32</v>
      </c>
      <c r="Y33" s="17">
        <f t="shared" si="20"/>
        <v>0</v>
      </c>
      <c r="Z33" s="18">
        <f t="shared" si="14"/>
        <v>12</v>
      </c>
      <c r="AA33" s="17">
        <f t="shared" si="15"/>
        <v>0</v>
      </c>
      <c r="AB33" s="18">
        <f t="shared" si="16"/>
        <v>2</v>
      </c>
      <c r="AC33" s="17">
        <f t="shared" si="17"/>
        <v>0</v>
      </c>
      <c r="AD33" s="17">
        <f t="shared" si="18"/>
        <v>187</v>
      </c>
      <c r="AE33" s="17">
        <f t="shared" si="19"/>
        <v>0</v>
      </c>
      <c r="AF33" s="17">
        <f>VLOOKUP(E33,[1]TAX!$C$1:$D$25,2,FALSE)</f>
        <v>7.5</v>
      </c>
      <c r="AG33" s="17">
        <f>VLOOKUP(E33,[1]TAX!$E$1:$F$25,2,FALSE)</f>
        <v>7.5</v>
      </c>
    </row>
    <row r="34" spans="1:33" s="19" customFormat="1" ht="17.25" customHeight="1" x14ac:dyDescent="0.2">
      <c r="A34" s="4">
        <f>SUBTOTAL(103,$D$2:D34)</f>
        <v>33</v>
      </c>
      <c r="B34" s="20" t="s">
        <v>20</v>
      </c>
      <c r="C34" s="28" t="s">
        <v>68</v>
      </c>
      <c r="D34" s="7">
        <v>42006</v>
      </c>
      <c r="E34" s="8" t="s">
        <v>64</v>
      </c>
      <c r="F34" s="22">
        <v>464</v>
      </c>
      <c r="G34" s="29">
        <v>4185582849</v>
      </c>
      <c r="H34" s="23" t="s">
        <v>65</v>
      </c>
      <c r="I34" s="23" t="s">
        <v>23</v>
      </c>
      <c r="J34" s="23"/>
      <c r="K34" s="23"/>
      <c r="L34" s="23"/>
      <c r="M34" s="30" t="s">
        <v>69</v>
      </c>
      <c r="N34" s="31">
        <v>370</v>
      </c>
      <c r="O34" s="32">
        <v>0</v>
      </c>
      <c r="P34" s="25">
        <v>298</v>
      </c>
      <c r="Q34" s="25">
        <v>0</v>
      </c>
      <c r="R34" s="13" t="s">
        <v>26</v>
      </c>
      <c r="S34" s="13"/>
      <c r="T34" s="13"/>
      <c r="U34" s="14">
        <f t="shared" si="10"/>
        <v>33</v>
      </c>
      <c r="V34" s="26" t="str">
        <f t="shared" si="11"/>
        <v>OK</v>
      </c>
      <c r="W34" s="16">
        <f t="shared" si="12"/>
        <v>33</v>
      </c>
      <c r="X34" s="17">
        <f t="shared" si="20"/>
        <v>72</v>
      </c>
      <c r="Y34" s="17">
        <f t="shared" si="20"/>
        <v>0</v>
      </c>
      <c r="Z34" s="18">
        <f t="shared" si="14"/>
        <v>22</v>
      </c>
      <c r="AA34" s="17">
        <f t="shared" si="15"/>
        <v>0</v>
      </c>
      <c r="AB34" s="18">
        <f t="shared" si="16"/>
        <v>4</v>
      </c>
      <c r="AC34" s="17">
        <f t="shared" si="17"/>
        <v>0</v>
      </c>
      <c r="AD34" s="17">
        <f t="shared" si="18"/>
        <v>344</v>
      </c>
      <c r="AE34" s="17">
        <f t="shared" si="19"/>
        <v>0</v>
      </c>
      <c r="AF34" s="17">
        <f>VLOOKUP(E34,[1]TAX!$C$1:$D$25,2,FALSE)</f>
        <v>7.5</v>
      </c>
      <c r="AG34" s="17">
        <f>VLOOKUP(E34,[1]TAX!$E$1:$F$25,2,FALSE)</f>
        <v>7.5</v>
      </c>
    </row>
    <row r="35" spans="1:33" s="19" customFormat="1" ht="17.25" customHeight="1" x14ac:dyDescent="0.2">
      <c r="A35" s="4">
        <f>SUBTOTAL(103,$D$2:D35)</f>
        <v>34</v>
      </c>
      <c r="B35" s="20" t="s">
        <v>20</v>
      </c>
      <c r="C35" s="28" t="s">
        <v>68</v>
      </c>
      <c r="D35" s="7">
        <v>42006</v>
      </c>
      <c r="E35" s="8" t="s">
        <v>64</v>
      </c>
      <c r="F35" s="22">
        <v>464</v>
      </c>
      <c r="G35" s="29">
        <v>4185583550</v>
      </c>
      <c r="H35" s="23" t="s">
        <v>65</v>
      </c>
      <c r="I35" s="23" t="s">
        <v>23</v>
      </c>
      <c r="J35" s="23"/>
      <c r="K35" s="23"/>
      <c r="L35" s="23"/>
      <c r="M35" s="30" t="s">
        <v>70</v>
      </c>
      <c r="N35" s="31">
        <v>370</v>
      </c>
      <c r="O35" s="32">
        <v>0</v>
      </c>
      <c r="P35" s="25">
        <v>298</v>
      </c>
      <c r="Q35" s="25">
        <v>0</v>
      </c>
      <c r="R35" s="13" t="s">
        <v>26</v>
      </c>
      <c r="S35" s="13"/>
      <c r="T35" s="13"/>
      <c r="U35" s="14">
        <f t="shared" si="10"/>
        <v>34</v>
      </c>
      <c r="V35" s="26" t="str">
        <f t="shared" si="11"/>
        <v>FA</v>
      </c>
      <c r="W35" s="16">
        <f t="shared" si="12"/>
        <v>34</v>
      </c>
      <c r="X35" s="17">
        <f t="shared" si="20"/>
        <v>72</v>
      </c>
      <c r="Y35" s="17">
        <f t="shared" si="20"/>
        <v>0</v>
      </c>
      <c r="Z35" s="18">
        <f t="shared" si="14"/>
        <v>22</v>
      </c>
      <c r="AA35" s="17">
        <f t="shared" si="15"/>
        <v>0</v>
      </c>
      <c r="AB35" s="18">
        <f t="shared" si="16"/>
        <v>4</v>
      </c>
      <c r="AC35" s="17">
        <f t="shared" si="17"/>
        <v>0</v>
      </c>
      <c r="AD35" s="17">
        <f t="shared" si="18"/>
        <v>344</v>
      </c>
      <c r="AE35" s="17">
        <f t="shared" si="19"/>
        <v>0</v>
      </c>
      <c r="AF35" s="17">
        <f>VLOOKUP(E35,[1]TAX!$C$1:$D$25,2,FALSE)</f>
        <v>7.5</v>
      </c>
      <c r="AG35" s="17">
        <f>VLOOKUP(E35,[1]TAX!$E$1:$F$25,2,FALSE)</f>
        <v>7.5</v>
      </c>
    </row>
    <row r="36" spans="1:33" s="19" customFormat="1" ht="17.25" customHeight="1" x14ac:dyDescent="0.2">
      <c r="A36" s="4">
        <f>SUBTOTAL(103,$D$2:D36)</f>
        <v>35</v>
      </c>
      <c r="B36" s="20" t="s">
        <v>20</v>
      </c>
      <c r="C36" s="28" t="s">
        <v>68</v>
      </c>
      <c r="D36" s="7">
        <v>42006</v>
      </c>
      <c r="E36" s="8" t="s">
        <v>64</v>
      </c>
      <c r="F36" s="22">
        <v>464</v>
      </c>
      <c r="G36" s="29">
        <v>4185583551</v>
      </c>
      <c r="H36" s="23" t="s">
        <v>65</v>
      </c>
      <c r="I36" s="23" t="s">
        <v>23</v>
      </c>
      <c r="J36" s="23"/>
      <c r="K36" s="23"/>
      <c r="L36" s="23"/>
      <c r="M36" s="30" t="s">
        <v>71</v>
      </c>
      <c r="N36" s="31">
        <v>370</v>
      </c>
      <c r="O36" s="32">
        <v>0</v>
      </c>
      <c r="P36" s="25">
        <v>298</v>
      </c>
      <c r="Q36" s="25">
        <v>0</v>
      </c>
      <c r="R36" s="13" t="s">
        <v>26</v>
      </c>
      <c r="S36" s="13"/>
      <c r="T36" s="13"/>
      <c r="U36" s="14">
        <f t="shared" si="10"/>
        <v>35</v>
      </c>
      <c r="V36" s="26" t="str">
        <f t="shared" si="11"/>
        <v>OK</v>
      </c>
      <c r="W36" s="16">
        <f t="shared" si="12"/>
        <v>35</v>
      </c>
      <c r="X36" s="17">
        <f t="shared" si="20"/>
        <v>72</v>
      </c>
      <c r="Y36" s="17">
        <f t="shared" si="20"/>
        <v>0</v>
      </c>
      <c r="Z36" s="18">
        <f t="shared" si="14"/>
        <v>22</v>
      </c>
      <c r="AA36" s="17">
        <f t="shared" si="15"/>
        <v>0</v>
      </c>
      <c r="AB36" s="18">
        <f t="shared" si="16"/>
        <v>4</v>
      </c>
      <c r="AC36" s="17">
        <f t="shared" si="17"/>
        <v>0</v>
      </c>
      <c r="AD36" s="17">
        <f t="shared" si="18"/>
        <v>344</v>
      </c>
      <c r="AE36" s="17">
        <f t="shared" si="19"/>
        <v>0</v>
      </c>
      <c r="AF36" s="17">
        <f>VLOOKUP(E36,[1]TAX!$C$1:$D$25,2,FALSE)</f>
        <v>7.5</v>
      </c>
      <c r="AG36" s="17">
        <f>VLOOKUP(E36,[1]TAX!$E$1:$F$25,2,FALSE)</f>
        <v>7.5</v>
      </c>
    </row>
    <row r="37" spans="1:33" s="19" customFormat="1" ht="17.25" customHeight="1" x14ac:dyDescent="0.2">
      <c r="A37" s="4">
        <f>SUBTOTAL(103,$D$2:D37)</f>
        <v>36</v>
      </c>
      <c r="B37" s="20" t="s">
        <v>20</v>
      </c>
      <c r="C37" s="28" t="s">
        <v>68</v>
      </c>
      <c r="D37" s="7">
        <v>42006</v>
      </c>
      <c r="E37" s="8" t="s">
        <v>64</v>
      </c>
      <c r="F37" s="22">
        <v>464</v>
      </c>
      <c r="G37" s="29">
        <v>4185583552</v>
      </c>
      <c r="H37" s="23" t="s">
        <v>65</v>
      </c>
      <c r="I37" s="23" t="s">
        <v>23</v>
      </c>
      <c r="J37" s="23"/>
      <c r="K37" s="23"/>
      <c r="L37" s="23"/>
      <c r="M37" s="30" t="s">
        <v>72</v>
      </c>
      <c r="N37" s="31">
        <v>370</v>
      </c>
      <c r="O37" s="32">
        <v>0</v>
      </c>
      <c r="P37" s="25">
        <v>298</v>
      </c>
      <c r="Q37" s="25">
        <v>0</v>
      </c>
      <c r="R37" s="13" t="s">
        <v>26</v>
      </c>
      <c r="S37" s="13"/>
      <c r="T37" s="13"/>
      <c r="U37" s="14">
        <f t="shared" si="10"/>
        <v>36</v>
      </c>
      <c r="V37" s="26" t="str">
        <f t="shared" si="11"/>
        <v>OK</v>
      </c>
      <c r="W37" s="16">
        <f t="shared" si="12"/>
        <v>36</v>
      </c>
      <c r="X37" s="17">
        <f t="shared" si="20"/>
        <v>72</v>
      </c>
      <c r="Y37" s="17">
        <f t="shared" si="20"/>
        <v>0</v>
      </c>
      <c r="Z37" s="18">
        <f t="shared" si="14"/>
        <v>22</v>
      </c>
      <c r="AA37" s="17">
        <f t="shared" si="15"/>
        <v>0</v>
      </c>
      <c r="AB37" s="18">
        <f t="shared" si="16"/>
        <v>4</v>
      </c>
      <c r="AC37" s="17">
        <f t="shared" si="17"/>
        <v>0</v>
      </c>
      <c r="AD37" s="17">
        <f t="shared" si="18"/>
        <v>344</v>
      </c>
      <c r="AE37" s="17">
        <f t="shared" si="19"/>
        <v>0</v>
      </c>
      <c r="AF37" s="17">
        <f>VLOOKUP(E37,[1]TAX!$C$1:$D$25,2,FALSE)</f>
        <v>7.5</v>
      </c>
      <c r="AG37" s="17">
        <f>VLOOKUP(E37,[1]TAX!$E$1:$F$25,2,FALSE)</f>
        <v>7.5</v>
      </c>
    </row>
    <row r="38" spans="1:33" s="19" customFormat="1" ht="17.25" customHeight="1" x14ac:dyDescent="0.2">
      <c r="A38" s="4">
        <f>SUBTOTAL(103,$D$2:D38)</f>
        <v>37</v>
      </c>
      <c r="B38" s="20" t="s">
        <v>20</v>
      </c>
      <c r="C38" s="33" t="s">
        <v>73</v>
      </c>
      <c r="D38" s="7">
        <v>42006</v>
      </c>
      <c r="E38" s="8" t="s">
        <v>74</v>
      </c>
      <c r="F38" s="22">
        <v>930</v>
      </c>
      <c r="G38" s="29">
        <v>5825138585</v>
      </c>
      <c r="H38" s="23" t="s">
        <v>23</v>
      </c>
      <c r="I38" s="23" t="s">
        <v>57</v>
      </c>
      <c r="J38" s="23" t="s">
        <v>48</v>
      </c>
      <c r="K38" s="23"/>
      <c r="L38" s="23"/>
      <c r="M38" s="30" t="s">
        <v>75</v>
      </c>
      <c r="N38" s="31">
        <v>554</v>
      </c>
      <c r="O38" s="32">
        <v>0</v>
      </c>
      <c r="P38" s="25">
        <v>465</v>
      </c>
      <c r="Q38" s="25">
        <v>0</v>
      </c>
      <c r="R38" s="13"/>
      <c r="S38" s="13"/>
      <c r="T38" s="13"/>
      <c r="U38" s="14">
        <f t="shared" si="10"/>
        <v>37</v>
      </c>
      <c r="V38" s="26" t="str">
        <f t="shared" si="11"/>
        <v>FA</v>
      </c>
      <c r="W38" s="16">
        <f t="shared" si="12"/>
        <v>37</v>
      </c>
      <c r="X38" s="17">
        <f t="shared" si="20"/>
        <v>89</v>
      </c>
      <c r="Y38" s="17">
        <f t="shared" si="20"/>
        <v>0</v>
      </c>
      <c r="Z38" s="18">
        <f t="shared" si="14"/>
        <v>24</v>
      </c>
      <c r="AA38" s="17">
        <f t="shared" si="15"/>
        <v>0</v>
      </c>
      <c r="AB38" s="18">
        <f t="shared" si="16"/>
        <v>4</v>
      </c>
      <c r="AC38" s="17">
        <f t="shared" si="17"/>
        <v>0</v>
      </c>
      <c r="AD38" s="17">
        <f t="shared" si="18"/>
        <v>526</v>
      </c>
      <c r="AE38" s="17">
        <f t="shared" si="19"/>
        <v>0</v>
      </c>
      <c r="AF38" s="17">
        <f>VLOOKUP(E38,[1]TAX!$C$1:$D$25,2,FALSE)</f>
        <v>5.22</v>
      </c>
      <c r="AG38" s="17">
        <f>VLOOKUP(E38,[1]TAX!$E$1:$F$25,2,FALSE)</f>
        <v>0</v>
      </c>
    </row>
    <row r="39" spans="1:33" s="19" customFormat="1" ht="17.25" customHeight="1" x14ac:dyDescent="0.2">
      <c r="A39" s="4">
        <f>SUBTOTAL(103,$D$2:D39)</f>
        <v>38</v>
      </c>
      <c r="B39" s="20" t="s">
        <v>20</v>
      </c>
      <c r="C39" s="33" t="s">
        <v>73</v>
      </c>
      <c r="D39" s="7">
        <v>42006</v>
      </c>
      <c r="E39" s="8" t="s">
        <v>74</v>
      </c>
      <c r="F39" s="22">
        <v>930</v>
      </c>
      <c r="G39" s="29">
        <v>5825138586</v>
      </c>
      <c r="H39" s="23" t="s">
        <v>23</v>
      </c>
      <c r="I39" s="23" t="s">
        <v>57</v>
      </c>
      <c r="J39" s="23" t="s">
        <v>48</v>
      </c>
      <c r="K39" s="23"/>
      <c r="L39" s="23"/>
      <c r="M39" s="30" t="s">
        <v>76</v>
      </c>
      <c r="N39" s="31">
        <v>554</v>
      </c>
      <c r="O39" s="32">
        <v>0</v>
      </c>
      <c r="P39" s="25">
        <v>465</v>
      </c>
      <c r="Q39" s="25">
        <v>0</v>
      </c>
      <c r="R39" s="13"/>
      <c r="S39" s="13"/>
      <c r="T39" s="13"/>
      <c r="U39" s="14">
        <f t="shared" si="10"/>
        <v>38</v>
      </c>
      <c r="V39" s="26" t="str">
        <f t="shared" si="11"/>
        <v>OK</v>
      </c>
      <c r="W39" s="16">
        <f t="shared" si="12"/>
        <v>38</v>
      </c>
      <c r="X39" s="17">
        <f t="shared" si="20"/>
        <v>89</v>
      </c>
      <c r="Y39" s="17">
        <f t="shared" si="20"/>
        <v>0</v>
      </c>
      <c r="Z39" s="18">
        <f t="shared" si="14"/>
        <v>24</v>
      </c>
      <c r="AA39" s="17">
        <f t="shared" si="15"/>
        <v>0</v>
      </c>
      <c r="AB39" s="18">
        <f t="shared" si="16"/>
        <v>4</v>
      </c>
      <c r="AC39" s="17">
        <f t="shared" si="17"/>
        <v>0</v>
      </c>
      <c r="AD39" s="17">
        <f t="shared" si="18"/>
        <v>526</v>
      </c>
      <c r="AE39" s="17">
        <f t="shared" si="19"/>
        <v>0</v>
      </c>
      <c r="AF39" s="17">
        <f>VLOOKUP(E39,[1]TAX!$C$1:$D$25,2,FALSE)</f>
        <v>5.22</v>
      </c>
      <c r="AG39" s="17">
        <f>VLOOKUP(E39,[1]TAX!$E$1:$F$25,2,FALSE)</f>
        <v>0</v>
      </c>
    </row>
    <row r="40" spans="1:33" s="19" customFormat="1" ht="17.25" customHeight="1" x14ac:dyDescent="0.2">
      <c r="A40" s="4">
        <f>SUBTOTAL(103,$D$2:D40)</f>
        <v>39</v>
      </c>
      <c r="B40" s="20" t="s">
        <v>20</v>
      </c>
      <c r="C40" s="33" t="s">
        <v>73</v>
      </c>
      <c r="D40" s="7">
        <v>42006</v>
      </c>
      <c r="E40" s="8" t="s">
        <v>74</v>
      </c>
      <c r="F40" s="22">
        <v>930</v>
      </c>
      <c r="G40" s="29">
        <v>5825138587</v>
      </c>
      <c r="H40" s="23" t="s">
        <v>23</v>
      </c>
      <c r="I40" s="23" t="s">
        <v>57</v>
      </c>
      <c r="J40" s="23" t="s">
        <v>48</v>
      </c>
      <c r="K40" s="23"/>
      <c r="L40" s="23"/>
      <c r="M40" s="30" t="s">
        <v>77</v>
      </c>
      <c r="N40" s="31">
        <v>554</v>
      </c>
      <c r="O40" s="32">
        <v>0</v>
      </c>
      <c r="P40" s="25">
        <v>465</v>
      </c>
      <c r="Q40" s="25">
        <v>0</v>
      </c>
      <c r="R40" s="13"/>
      <c r="S40" s="13"/>
      <c r="T40" s="13"/>
      <c r="U40" s="14">
        <f t="shared" si="10"/>
        <v>39</v>
      </c>
      <c r="V40" s="26" t="str">
        <f t="shared" si="11"/>
        <v>OK</v>
      </c>
      <c r="W40" s="16">
        <f t="shared" si="12"/>
        <v>39</v>
      </c>
      <c r="X40" s="17">
        <f t="shared" si="20"/>
        <v>89</v>
      </c>
      <c r="Y40" s="17">
        <f t="shared" si="20"/>
        <v>0</v>
      </c>
      <c r="Z40" s="18">
        <f t="shared" si="14"/>
        <v>24</v>
      </c>
      <c r="AA40" s="17">
        <f t="shared" si="15"/>
        <v>0</v>
      </c>
      <c r="AB40" s="18">
        <f t="shared" si="16"/>
        <v>4</v>
      </c>
      <c r="AC40" s="17">
        <f t="shared" si="17"/>
        <v>0</v>
      </c>
      <c r="AD40" s="17">
        <f t="shared" si="18"/>
        <v>526</v>
      </c>
      <c r="AE40" s="17">
        <f t="shared" si="19"/>
        <v>0</v>
      </c>
      <c r="AF40" s="17">
        <f>VLOOKUP(E40,[1]TAX!$C$1:$D$25,2,FALSE)</f>
        <v>5.22</v>
      </c>
      <c r="AG40" s="17">
        <f>VLOOKUP(E40,[1]TAX!$E$1:$F$25,2,FALSE)</f>
        <v>0</v>
      </c>
    </row>
    <row r="41" spans="1:33" s="19" customFormat="1" ht="17.25" customHeight="1" x14ac:dyDescent="0.2">
      <c r="A41" s="4">
        <f>SUBTOTAL(103,$D$2:D41)</f>
        <v>40</v>
      </c>
      <c r="B41" s="20" t="s">
        <v>53</v>
      </c>
      <c r="C41" s="28"/>
      <c r="D41" s="7">
        <v>42006</v>
      </c>
      <c r="E41" s="8" t="s">
        <v>74</v>
      </c>
      <c r="F41" s="22">
        <v>930</v>
      </c>
      <c r="G41" s="29">
        <v>5825138588</v>
      </c>
      <c r="H41" s="23"/>
      <c r="I41" s="23"/>
      <c r="J41" s="23"/>
      <c r="K41" s="23"/>
      <c r="L41" s="23"/>
      <c r="M41" s="30" t="s">
        <v>54</v>
      </c>
      <c r="N41" s="31">
        <v>0</v>
      </c>
      <c r="O41" s="32">
        <v>0</v>
      </c>
      <c r="P41" s="25">
        <v>0</v>
      </c>
      <c r="Q41" s="25">
        <v>0</v>
      </c>
      <c r="R41" s="13"/>
      <c r="S41" s="13"/>
      <c r="T41" s="13"/>
      <c r="U41" s="14">
        <f t="shared" si="10"/>
        <v>40</v>
      </c>
      <c r="V41" s="26" t="str">
        <f t="shared" si="11"/>
        <v>OK</v>
      </c>
      <c r="W41" s="16">
        <f t="shared" si="12"/>
        <v>40</v>
      </c>
      <c r="X41" s="17">
        <f t="shared" si="20"/>
        <v>0</v>
      </c>
      <c r="Y41" s="17">
        <f t="shared" si="20"/>
        <v>0</v>
      </c>
      <c r="Z41" s="18">
        <f t="shared" si="14"/>
        <v>0</v>
      </c>
      <c r="AA41" s="17">
        <f t="shared" si="15"/>
        <v>0</v>
      </c>
      <c r="AB41" s="18">
        <f t="shared" si="16"/>
        <v>0</v>
      </c>
      <c r="AC41" s="17">
        <f t="shared" si="17"/>
        <v>0</v>
      </c>
      <c r="AD41" s="17">
        <f t="shared" si="18"/>
        <v>0</v>
      </c>
      <c r="AE41" s="17">
        <f t="shared" si="19"/>
        <v>0</v>
      </c>
      <c r="AF41" s="17">
        <f>VLOOKUP(E41,[1]TAX!$C$1:$D$25,2,FALSE)</f>
        <v>5.22</v>
      </c>
      <c r="AG41" s="17">
        <f>VLOOKUP(E41,[1]TAX!$E$1:$F$25,2,FALSE)</f>
        <v>0</v>
      </c>
    </row>
    <row r="42" spans="1:33" s="19" customFormat="1" ht="17.25" customHeight="1" x14ac:dyDescent="0.2">
      <c r="A42" s="4">
        <f>SUBTOTAL(103,$D$2:D42)</f>
        <v>41</v>
      </c>
      <c r="B42" s="20" t="s">
        <v>53</v>
      </c>
      <c r="C42" s="28"/>
      <c r="D42" s="7">
        <v>42006</v>
      </c>
      <c r="E42" s="8" t="s">
        <v>74</v>
      </c>
      <c r="F42" s="22">
        <v>930</v>
      </c>
      <c r="G42" s="29">
        <v>5825138589</v>
      </c>
      <c r="H42" s="23"/>
      <c r="I42" s="23"/>
      <c r="J42" s="23"/>
      <c r="K42" s="23"/>
      <c r="L42" s="23"/>
      <c r="M42" s="30" t="s">
        <v>54</v>
      </c>
      <c r="N42" s="31">
        <v>0</v>
      </c>
      <c r="O42" s="32">
        <v>0</v>
      </c>
      <c r="P42" s="25">
        <v>0</v>
      </c>
      <c r="Q42" s="25">
        <v>0</v>
      </c>
      <c r="R42" s="13"/>
      <c r="S42" s="13"/>
      <c r="T42" s="13"/>
      <c r="U42" s="14">
        <f t="shared" si="10"/>
        <v>41</v>
      </c>
      <c r="V42" s="26" t="str">
        <f t="shared" si="11"/>
        <v>OK</v>
      </c>
      <c r="W42" s="16">
        <f t="shared" si="12"/>
        <v>41</v>
      </c>
      <c r="X42" s="17">
        <f t="shared" si="20"/>
        <v>0</v>
      </c>
      <c r="Y42" s="17">
        <f t="shared" si="20"/>
        <v>0</v>
      </c>
      <c r="Z42" s="18">
        <f t="shared" si="14"/>
        <v>0</v>
      </c>
      <c r="AA42" s="17">
        <f t="shared" si="15"/>
        <v>0</v>
      </c>
      <c r="AB42" s="18">
        <f t="shared" si="16"/>
        <v>0</v>
      </c>
      <c r="AC42" s="17">
        <f t="shared" si="17"/>
        <v>0</v>
      </c>
      <c r="AD42" s="17">
        <f t="shared" si="18"/>
        <v>0</v>
      </c>
      <c r="AE42" s="17">
        <f t="shared" si="19"/>
        <v>0</v>
      </c>
      <c r="AF42" s="17">
        <f>VLOOKUP(E42,[1]TAX!$C$1:$D$25,2,FALSE)</f>
        <v>5.22</v>
      </c>
      <c r="AG42" s="17">
        <f>VLOOKUP(E42,[1]TAX!$E$1:$F$25,2,FALSE)</f>
        <v>0</v>
      </c>
    </row>
    <row r="43" spans="1:33" s="19" customFormat="1" ht="17.25" customHeight="1" x14ac:dyDescent="0.2">
      <c r="A43" s="4">
        <f>SUBTOTAL(103,$D$2:D43)</f>
        <v>42</v>
      </c>
      <c r="B43" s="20" t="s">
        <v>53</v>
      </c>
      <c r="C43" s="28"/>
      <c r="D43" s="7">
        <v>42006</v>
      </c>
      <c r="E43" s="8" t="s">
        <v>74</v>
      </c>
      <c r="F43" s="22">
        <v>930</v>
      </c>
      <c r="G43" s="29">
        <v>5825138590</v>
      </c>
      <c r="H43" s="23"/>
      <c r="I43" s="23"/>
      <c r="J43" s="23"/>
      <c r="K43" s="23"/>
      <c r="L43" s="23"/>
      <c r="M43" s="30" t="s">
        <v>54</v>
      </c>
      <c r="N43" s="31">
        <v>0</v>
      </c>
      <c r="O43" s="32">
        <v>0</v>
      </c>
      <c r="P43" s="25">
        <v>0</v>
      </c>
      <c r="Q43" s="25">
        <v>0</v>
      </c>
      <c r="R43" s="13"/>
      <c r="S43" s="13"/>
      <c r="T43" s="13"/>
      <c r="U43" s="14">
        <f t="shared" si="10"/>
        <v>42</v>
      </c>
      <c r="V43" s="26" t="str">
        <f t="shared" si="11"/>
        <v>OK</v>
      </c>
      <c r="W43" s="16">
        <f t="shared" si="12"/>
        <v>42</v>
      </c>
      <c r="X43" s="17">
        <f t="shared" si="20"/>
        <v>0</v>
      </c>
      <c r="Y43" s="17">
        <f t="shared" si="20"/>
        <v>0</v>
      </c>
      <c r="Z43" s="18">
        <f t="shared" si="14"/>
        <v>0</v>
      </c>
      <c r="AA43" s="17">
        <f t="shared" si="15"/>
        <v>0</v>
      </c>
      <c r="AB43" s="18">
        <f t="shared" si="16"/>
        <v>0</v>
      </c>
      <c r="AC43" s="17">
        <f t="shared" si="17"/>
        <v>0</v>
      </c>
      <c r="AD43" s="17">
        <f t="shared" si="18"/>
        <v>0</v>
      </c>
      <c r="AE43" s="17">
        <f t="shared" si="19"/>
        <v>0</v>
      </c>
      <c r="AF43" s="17">
        <f>VLOOKUP(E43,[1]TAX!$C$1:$D$25,2,FALSE)</f>
        <v>5.22</v>
      </c>
      <c r="AG43" s="17">
        <f>VLOOKUP(E43,[1]TAX!$E$1:$F$25,2,FALSE)</f>
        <v>0</v>
      </c>
    </row>
    <row r="44" spans="1:33" s="19" customFormat="1" ht="17.25" customHeight="1" x14ac:dyDescent="0.2">
      <c r="A44" s="4">
        <f>SUBTOTAL(103,$D$2:D44)</f>
        <v>43</v>
      </c>
      <c r="B44" s="20" t="s">
        <v>53</v>
      </c>
      <c r="C44" s="28"/>
      <c r="D44" s="7">
        <v>42006</v>
      </c>
      <c r="E44" s="8" t="s">
        <v>74</v>
      </c>
      <c r="F44" s="22">
        <v>930</v>
      </c>
      <c r="G44" s="29">
        <v>5825138591</v>
      </c>
      <c r="H44" s="23"/>
      <c r="I44" s="23"/>
      <c r="J44" s="23"/>
      <c r="K44" s="23"/>
      <c r="L44" s="23"/>
      <c r="M44" s="30" t="s">
        <v>54</v>
      </c>
      <c r="N44" s="31">
        <v>0</v>
      </c>
      <c r="O44" s="32">
        <v>0</v>
      </c>
      <c r="P44" s="25">
        <v>0</v>
      </c>
      <c r="Q44" s="25">
        <v>0</v>
      </c>
      <c r="R44" s="13"/>
      <c r="S44" s="13"/>
      <c r="T44" s="13"/>
      <c r="U44" s="14">
        <f t="shared" si="10"/>
        <v>43</v>
      </c>
      <c r="V44" s="26" t="str">
        <f t="shared" si="11"/>
        <v>OK</v>
      </c>
      <c r="W44" s="16">
        <f t="shared" si="12"/>
        <v>43</v>
      </c>
      <c r="X44" s="17">
        <f t="shared" si="20"/>
        <v>0</v>
      </c>
      <c r="Y44" s="17">
        <f t="shared" si="20"/>
        <v>0</v>
      </c>
      <c r="Z44" s="18">
        <f t="shared" si="14"/>
        <v>0</v>
      </c>
      <c r="AA44" s="17">
        <f t="shared" si="15"/>
        <v>0</v>
      </c>
      <c r="AB44" s="18">
        <f t="shared" si="16"/>
        <v>0</v>
      </c>
      <c r="AC44" s="17">
        <f t="shared" si="17"/>
        <v>0</v>
      </c>
      <c r="AD44" s="17">
        <f t="shared" si="18"/>
        <v>0</v>
      </c>
      <c r="AE44" s="17">
        <f t="shared" si="19"/>
        <v>0</v>
      </c>
      <c r="AF44" s="17">
        <f>VLOOKUP(E44,[1]TAX!$C$1:$D$25,2,FALSE)</f>
        <v>5.22</v>
      </c>
      <c r="AG44" s="17">
        <f>VLOOKUP(E44,[1]TAX!$E$1:$F$25,2,FALSE)</f>
        <v>0</v>
      </c>
    </row>
    <row r="45" spans="1:33" s="19" customFormat="1" ht="17.25" customHeight="1" x14ac:dyDescent="0.2">
      <c r="A45" s="4">
        <f>SUBTOTAL(103,$D$2:D45)</f>
        <v>44</v>
      </c>
      <c r="B45" s="20" t="s">
        <v>53</v>
      </c>
      <c r="C45" s="28"/>
      <c r="D45" s="7">
        <v>42006</v>
      </c>
      <c r="E45" s="8" t="s">
        <v>74</v>
      </c>
      <c r="F45" s="22">
        <v>930</v>
      </c>
      <c r="G45" s="29">
        <v>5825138592</v>
      </c>
      <c r="H45" s="23"/>
      <c r="I45" s="23"/>
      <c r="J45" s="23"/>
      <c r="K45" s="23"/>
      <c r="L45" s="23"/>
      <c r="M45" s="30" t="s">
        <v>54</v>
      </c>
      <c r="N45" s="31">
        <v>0</v>
      </c>
      <c r="O45" s="32">
        <v>0</v>
      </c>
      <c r="P45" s="25">
        <v>0</v>
      </c>
      <c r="Q45" s="25">
        <v>0</v>
      </c>
      <c r="R45" s="13"/>
      <c r="S45" s="13"/>
      <c r="T45" s="13"/>
      <c r="U45" s="14">
        <f t="shared" si="10"/>
        <v>44</v>
      </c>
      <c r="V45" s="26" t="str">
        <f t="shared" si="11"/>
        <v>OK</v>
      </c>
      <c r="W45" s="16">
        <f t="shared" si="12"/>
        <v>44</v>
      </c>
      <c r="X45" s="17">
        <f t="shared" si="20"/>
        <v>0</v>
      </c>
      <c r="Y45" s="17">
        <f t="shared" si="20"/>
        <v>0</v>
      </c>
      <c r="Z45" s="18">
        <f t="shared" si="14"/>
        <v>0</v>
      </c>
      <c r="AA45" s="17">
        <f t="shared" si="15"/>
        <v>0</v>
      </c>
      <c r="AB45" s="18">
        <f t="shared" si="16"/>
        <v>0</v>
      </c>
      <c r="AC45" s="17">
        <f t="shared" si="17"/>
        <v>0</v>
      </c>
      <c r="AD45" s="17">
        <f t="shared" si="18"/>
        <v>0</v>
      </c>
      <c r="AE45" s="17">
        <f t="shared" si="19"/>
        <v>0</v>
      </c>
      <c r="AF45" s="17">
        <f>VLOOKUP(E45,[1]TAX!$C$1:$D$25,2,FALSE)</f>
        <v>5.22</v>
      </c>
      <c r="AG45" s="17">
        <f>VLOOKUP(E45,[1]TAX!$E$1:$F$25,2,FALSE)</f>
        <v>0</v>
      </c>
    </row>
    <row r="46" spans="1:33" s="19" customFormat="1" ht="17.25" customHeight="1" x14ac:dyDescent="0.2">
      <c r="A46" s="4">
        <f>SUBTOTAL(103,$D$2:D46)</f>
        <v>45</v>
      </c>
      <c r="B46" s="20" t="s">
        <v>20</v>
      </c>
      <c r="C46" s="33" t="s">
        <v>73</v>
      </c>
      <c r="D46" s="7">
        <v>42006</v>
      </c>
      <c r="E46" s="8" t="s">
        <v>74</v>
      </c>
      <c r="F46" s="22">
        <v>930</v>
      </c>
      <c r="G46" s="29">
        <v>5825138593</v>
      </c>
      <c r="H46" s="23" t="s">
        <v>23</v>
      </c>
      <c r="I46" s="23" t="s">
        <v>57</v>
      </c>
      <c r="J46" s="23" t="s">
        <v>65</v>
      </c>
      <c r="K46" s="23"/>
      <c r="L46" s="23"/>
      <c r="M46" s="30" t="s">
        <v>78</v>
      </c>
      <c r="N46" s="31">
        <v>447</v>
      </c>
      <c r="O46" s="32">
        <v>0</v>
      </c>
      <c r="P46" s="25">
        <v>375</v>
      </c>
      <c r="Q46" s="25">
        <v>0</v>
      </c>
      <c r="R46" s="13"/>
      <c r="S46" s="13"/>
      <c r="T46" s="13"/>
      <c r="U46" s="14">
        <f t="shared" si="10"/>
        <v>45</v>
      </c>
      <c r="V46" s="26" t="str">
        <f t="shared" si="11"/>
        <v>OK</v>
      </c>
      <c r="W46" s="16">
        <f t="shared" si="12"/>
        <v>45</v>
      </c>
      <c r="X46" s="17">
        <f t="shared" si="20"/>
        <v>72</v>
      </c>
      <c r="Y46" s="17">
        <f t="shared" si="20"/>
        <v>0</v>
      </c>
      <c r="Z46" s="18">
        <f t="shared" si="14"/>
        <v>19</v>
      </c>
      <c r="AA46" s="17">
        <f t="shared" si="15"/>
        <v>0</v>
      </c>
      <c r="AB46" s="18">
        <f t="shared" si="16"/>
        <v>3</v>
      </c>
      <c r="AC46" s="17">
        <f t="shared" si="17"/>
        <v>0</v>
      </c>
      <c r="AD46" s="17">
        <f t="shared" si="18"/>
        <v>425</v>
      </c>
      <c r="AE46" s="17">
        <f t="shared" si="19"/>
        <v>0</v>
      </c>
      <c r="AF46" s="17">
        <f>VLOOKUP(E46,[1]TAX!$C$1:$D$25,2,FALSE)</f>
        <v>5.22</v>
      </c>
      <c r="AG46" s="17">
        <f>VLOOKUP(E46,[1]TAX!$E$1:$F$25,2,FALSE)</f>
        <v>0</v>
      </c>
    </row>
    <row r="47" spans="1:33" s="19" customFormat="1" ht="17.25" customHeight="1" x14ac:dyDescent="0.2">
      <c r="A47" s="4">
        <f>SUBTOTAL(103,$D$2:D47)</f>
        <v>46</v>
      </c>
      <c r="B47" s="20" t="s">
        <v>20</v>
      </c>
      <c r="C47" s="33" t="s">
        <v>73</v>
      </c>
      <c r="D47" s="7">
        <v>42006</v>
      </c>
      <c r="E47" s="8" t="s">
        <v>74</v>
      </c>
      <c r="F47" s="22">
        <v>930</v>
      </c>
      <c r="G47" s="29">
        <v>5825138594</v>
      </c>
      <c r="H47" s="23" t="s">
        <v>23</v>
      </c>
      <c r="I47" s="23" t="s">
        <v>57</v>
      </c>
      <c r="J47" s="23" t="s">
        <v>65</v>
      </c>
      <c r="K47" s="23"/>
      <c r="L47" s="23"/>
      <c r="M47" s="30" t="s">
        <v>79</v>
      </c>
      <c r="N47" s="31">
        <v>225</v>
      </c>
      <c r="O47" s="32">
        <v>0</v>
      </c>
      <c r="P47" s="25">
        <v>188</v>
      </c>
      <c r="Q47" s="25">
        <v>0</v>
      </c>
      <c r="R47" s="13"/>
      <c r="S47" s="13"/>
      <c r="T47" s="13"/>
      <c r="U47" s="14">
        <f t="shared" si="10"/>
        <v>46</v>
      </c>
      <c r="V47" s="26" t="str">
        <f t="shared" si="11"/>
        <v>OK</v>
      </c>
      <c r="W47" s="16">
        <f t="shared" si="12"/>
        <v>46</v>
      </c>
      <c r="X47" s="17">
        <f t="shared" si="20"/>
        <v>37</v>
      </c>
      <c r="Y47" s="17">
        <f t="shared" si="20"/>
        <v>0</v>
      </c>
      <c r="Z47" s="18">
        <f t="shared" si="14"/>
        <v>9</v>
      </c>
      <c r="AA47" s="17">
        <f t="shared" si="15"/>
        <v>0</v>
      </c>
      <c r="AB47" s="18">
        <f t="shared" si="16"/>
        <v>2</v>
      </c>
      <c r="AC47" s="17">
        <f t="shared" si="17"/>
        <v>0</v>
      </c>
      <c r="AD47" s="17">
        <f t="shared" si="18"/>
        <v>214</v>
      </c>
      <c r="AE47" s="17">
        <f t="shared" si="19"/>
        <v>0</v>
      </c>
      <c r="AF47" s="17">
        <f>VLOOKUP(E47,[1]TAX!$C$1:$D$25,2,FALSE)</f>
        <v>5.22</v>
      </c>
      <c r="AG47" s="17">
        <f>VLOOKUP(E47,[1]TAX!$E$1:$F$25,2,FALSE)</f>
        <v>0</v>
      </c>
    </row>
    <row r="48" spans="1:33" s="19" customFormat="1" ht="17.25" customHeight="1" x14ac:dyDescent="0.2">
      <c r="A48" s="4">
        <f>SUBTOTAL(103,$D$2:D48)</f>
        <v>47</v>
      </c>
      <c r="B48" s="20" t="s">
        <v>20</v>
      </c>
      <c r="C48" s="33" t="s">
        <v>73</v>
      </c>
      <c r="D48" s="7">
        <v>42006</v>
      </c>
      <c r="E48" s="8" t="s">
        <v>74</v>
      </c>
      <c r="F48" s="22">
        <v>930</v>
      </c>
      <c r="G48" s="29">
        <v>5825138595</v>
      </c>
      <c r="H48" s="23" t="s">
        <v>23</v>
      </c>
      <c r="I48" s="23" t="s">
        <v>57</v>
      </c>
      <c r="J48" s="23" t="s">
        <v>65</v>
      </c>
      <c r="K48" s="23"/>
      <c r="L48" s="23"/>
      <c r="M48" s="30" t="s">
        <v>80</v>
      </c>
      <c r="N48" s="31">
        <v>447</v>
      </c>
      <c r="O48" s="32">
        <v>0</v>
      </c>
      <c r="P48" s="25">
        <v>375</v>
      </c>
      <c r="Q48" s="25">
        <v>0</v>
      </c>
      <c r="R48" s="13"/>
      <c r="S48" s="13"/>
      <c r="T48" s="13"/>
      <c r="U48" s="14">
        <f t="shared" si="10"/>
        <v>47</v>
      </c>
      <c r="V48" s="26" t="str">
        <f t="shared" si="11"/>
        <v>OK</v>
      </c>
      <c r="W48" s="16">
        <f t="shared" si="12"/>
        <v>47</v>
      </c>
      <c r="X48" s="17">
        <f t="shared" si="20"/>
        <v>72</v>
      </c>
      <c r="Y48" s="17">
        <f t="shared" si="20"/>
        <v>0</v>
      </c>
      <c r="Z48" s="18">
        <f t="shared" si="14"/>
        <v>19</v>
      </c>
      <c r="AA48" s="17">
        <f t="shared" si="15"/>
        <v>0</v>
      </c>
      <c r="AB48" s="18">
        <f t="shared" si="16"/>
        <v>3</v>
      </c>
      <c r="AC48" s="17">
        <f t="shared" si="17"/>
        <v>0</v>
      </c>
      <c r="AD48" s="17">
        <f t="shared" si="18"/>
        <v>425</v>
      </c>
      <c r="AE48" s="17">
        <f t="shared" si="19"/>
        <v>0</v>
      </c>
      <c r="AF48" s="17">
        <f>VLOOKUP(E48,[1]TAX!$C$1:$D$25,2,FALSE)</f>
        <v>5.22</v>
      </c>
      <c r="AG48" s="17">
        <f>VLOOKUP(E48,[1]TAX!$E$1:$F$25,2,FALSE)</f>
        <v>0</v>
      </c>
    </row>
    <row r="49" spans="1:33" s="19" customFormat="1" ht="17.25" customHeight="1" x14ac:dyDescent="0.2">
      <c r="A49" s="4">
        <f>SUBTOTAL(103,$D$2:D49)</f>
        <v>48</v>
      </c>
      <c r="B49" s="20" t="s">
        <v>20</v>
      </c>
      <c r="C49" s="33" t="s">
        <v>73</v>
      </c>
      <c r="D49" s="7">
        <v>42006</v>
      </c>
      <c r="E49" s="8" t="s">
        <v>74</v>
      </c>
      <c r="F49" s="22">
        <v>930</v>
      </c>
      <c r="G49" s="29">
        <v>5825138596</v>
      </c>
      <c r="H49" s="23" t="s">
        <v>23</v>
      </c>
      <c r="I49" s="23" t="s">
        <v>57</v>
      </c>
      <c r="J49" s="23" t="s">
        <v>65</v>
      </c>
      <c r="K49" s="23"/>
      <c r="L49" s="23"/>
      <c r="M49" s="30" t="s">
        <v>81</v>
      </c>
      <c r="N49" s="31">
        <v>225</v>
      </c>
      <c r="O49" s="32">
        <v>0</v>
      </c>
      <c r="P49" s="25">
        <v>188</v>
      </c>
      <c r="Q49" s="25">
        <v>0</v>
      </c>
      <c r="R49" s="13"/>
      <c r="S49" s="13"/>
      <c r="T49" s="13"/>
      <c r="U49" s="14">
        <f t="shared" si="10"/>
        <v>48</v>
      </c>
      <c r="V49" s="26" t="str">
        <f t="shared" si="11"/>
        <v>OK</v>
      </c>
      <c r="W49" s="16">
        <f t="shared" si="12"/>
        <v>48</v>
      </c>
      <c r="X49" s="17">
        <f t="shared" si="20"/>
        <v>37</v>
      </c>
      <c r="Y49" s="17">
        <f t="shared" si="20"/>
        <v>0</v>
      </c>
      <c r="Z49" s="18">
        <f t="shared" si="14"/>
        <v>9</v>
      </c>
      <c r="AA49" s="17">
        <f t="shared" si="15"/>
        <v>0</v>
      </c>
      <c r="AB49" s="18">
        <f t="shared" si="16"/>
        <v>2</v>
      </c>
      <c r="AC49" s="17">
        <f t="shared" si="17"/>
        <v>0</v>
      </c>
      <c r="AD49" s="17">
        <f t="shared" si="18"/>
        <v>214</v>
      </c>
      <c r="AE49" s="17">
        <f t="shared" si="19"/>
        <v>0</v>
      </c>
      <c r="AF49" s="17">
        <f>VLOOKUP(E49,[1]TAX!$C$1:$D$25,2,FALSE)</f>
        <v>5.22</v>
      </c>
      <c r="AG49" s="17">
        <f>VLOOKUP(E49,[1]TAX!$E$1:$F$25,2,FALSE)</f>
        <v>0</v>
      </c>
    </row>
    <row r="50" spans="1:33" s="19" customFormat="1" ht="17.25" customHeight="1" x14ac:dyDescent="0.2">
      <c r="A50" s="4">
        <f>SUBTOTAL(103,$D$2:D50)</f>
        <v>49</v>
      </c>
      <c r="B50" s="20" t="s">
        <v>20</v>
      </c>
      <c r="C50" s="33" t="s">
        <v>73</v>
      </c>
      <c r="D50" s="7">
        <v>42006</v>
      </c>
      <c r="E50" s="8" t="s">
        <v>74</v>
      </c>
      <c r="F50" s="22">
        <v>930</v>
      </c>
      <c r="G50" s="29">
        <v>5825138597</v>
      </c>
      <c r="H50" s="23" t="s">
        <v>23</v>
      </c>
      <c r="I50" s="23" t="s">
        <v>57</v>
      </c>
      <c r="J50" s="23" t="s">
        <v>65</v>
      </c>
      <c r="K50" s="23"/>
      <c r="L50" s="23"/>
      <c r="M50" s="30" t="s">
        <v>82</v>
      </c>
      <c r="N50" s="31">
        <v>225</v>
      </c>
      <c r="O50" s="32">
        <v>0</v>
      </c>
      <c r="P50" s="25">
        <v>188</v>
      </c>
      <c r="Q50" s="25">
        <v>0</v>
      </c>
      <c r="R50" s="13"/>
      <c r="S50" s="13"/>
      <c r="T50" s="13"/>
      <c r="U50" s="14">
        <f t="shared" si="10"/>
        <v>49</v>
      </c>
      <c r="V50" s="26" t="str">
        <f t="shared" si="11"/>
        <v>OK</v>
      </c>
      <c r="W50" s="16">
        <f t="shared" si="12"/>
        <v>49</v>
      </c>
      <c r="X50" s="17">
        <f t="shared" si="20"/>
        <v>37</v>
      </c>
      <c r="Y50" s="17">
        <f t="shared" si="20"/>
        <v>0</v>
      </c>
      <c r="Z50" s="18">
        <f t="shared" si="14"/>
        <v>9</v>
      </c>
      <c r="AA50" s="17">
        <f t="shared" si="15"/>
        <v>0</v>
      </c>
      <c r="AB50" s="18">
        <f t="shared" si="16"/>
        <v>2</v>
      </c>
      <c r="AC50" s="17">
        <f t="shared" si="17"/>
        <v>0</v>
      </c>
      <c r="AD50" s="17">
        <f t="shared" si="18"/>
        <v>214</v>
      </c>
      <c r="AE50" s="17">
        <f t="shared" si="19"/>
        <v>0</v>
      </c>
      <c r="AF50" s="17">
        <f>VLOOKUP(E50,[1]TAX!$C$1:$D$25,2,FALSE)</f>
        <v>5.22</v>
      </c>
      <c r="AG50" s="17">
        <f>VLOOKUP(E50,[1]TAX!$E$1:$F$25,2,FALSE)</f>
        <v>0</v>
      </c>
    </row>
    <row r="51" spans="1:33" s="19" customFormat="1" ht="17.25" customHeight="1" x14ac:dyDescent="0.2">
      <c r="A51" s="4">
        <f>SUBTOTAL(103,$D$2:D51)</f>
        <v>50</v>
      </c>
      <c r="B51" s="20" t="s">
        <v>20</v>
      </c>
      <c r="C51" s="33" t="s">
        <v>83</v>
      </c>
      <c r="D51" s="7">
        <v>42006</v>
      </c>
      <c r="E51" s="8" t="s">
        <v>74</v>
      </c>
      <c r="F51" s="22">
        <v>930</v>
      </c>
      <c r="G51" s="29">
        <v>5825138598</v>
      </c>
      <c r="H51" s="23" t="s">
        <v>48</v>
      </c>
      <c r="I51" s="23" t="s">
        <v>84</v>
      </c>
      <c r="J51" s="23"/>
      <c r="K51" s="23"/>
      <c r="L51" s="23"/>
      <c r="M51" s="30" t="s">
        <v>85</v>
      </c>
      <c r="N51" s="31">
        <v>728</v>
      </c>
      <c r="O51" s="32">
        <v>0</v>
      </c>
      <c r="P51" s="25">
        <v>598</v>
      </c>
      <c r="Q51" s="25">
        <v>0</v>
      </c>
      <c r="R51" s="13"/>
      <c r="S51" s="13"/>
      <c r="T51" s="13"/>
      <c r="U51" s="14">
        <f t="shared" si="10"/>
        <v>50</v>
      </c>
      <c r="V51" s="26" t="str">
        <f t="shared" si="11"/>
        <v>OK</v>
      </c>
      <c r="W51" s="16">
        <f t="shared" si="12"/>
        <v>50</v>
      </c>
      <c r="X51" s="17">
        <f t="shared" si="20"/>
        <v>130</v>
      </c>
      <c r="Y51" s="17">
        <f t="shared" si="20"/>
        <v>0</v>
      </c>
      <c r="Z51" s="18">
        <f t="shared" si="14"/>
        <v>31</v>
      </c>
      <c r="AA51" s="17">
        <f t="shared" si="15"/>
        <v>0</v>
      </c>
      <c r="AB51" s="18">
        <f t="shared" si="16"/>
        <v>5</v>
      </c>
      <c r="AC51" s="17">
        <f t="shared" si="17"/>
        <v>0</v>
      </c>
      <c r="AD51" s="17">
        <f t="shared" si="18"/>
        <v>692</v>
      </c>
      <c r="AE51" s="17">
        <f t="shared" si="19"/>
        <v>0</v>
      </c>
      <c r="AF51" s="17">
        <f>VLOOKUP(E51,[1]TAX!$C$1:$D$25,2,FALSE)</f>
        <v>5.22</v>
      </c>
      <c r="AG51" s="17">
        <f>VLOOKUP(E51,[1]TAX!$E$1:$F$25,2,FALSE)</f>
        <v>0</v>
      </c>
    </row>
    <row r="52" spans="1:33" s="19" customFormat="1" ht="17.25" customHeight="1" x14ac:dyDescent="0.2">
      <c r="A52" s="4">
        <f>SUBTOTAL(103,$D$2:D52)</f>
        <v>51</v>
      </c>
      <c r="B52" s="20" t="s">
        <v>20</v>
      </c>
      <c r="C52" s="33" t="s">
        <v>86</v>
      </c>
      <c r="D52" s="7">
        <v>42006</v>
      </c>
      <c r="E52" s="8" t="s">
        <v>74</v>
      </c>
      <c r="F52" s="22">
        <v>930</v>
      </c>
      <c r="G52" s="29">
        <v>5825138599</v>
      </c>
      <c r="H52" s="23" t="s">
        <v>23</v>
      </c>
      <c r="I52" s="23" t="s">
        <v>57</v>
      </c>
      <c r="J52" s="23" t="s">
        <v>65</v>
      </c>
      <c r="K52" s="23"/>
      <c r="L52" s="23"/>
      <c r="M52" s="30" t="s">
        <v>87</v>
      </c>
      <c r="N52" s="31">
        <v>447</v>
      </c>
      <c r="O52" s="32">
        <v>0</v>
      </c>
      <c r="P52" s="25">
        <v>375</v>
      </c>
      <c r="Q52" s="25">
        <v>0</v>
      </c>
      <c r="R52" s="13"/>
      <c r="S52" s="13"/>
      <c r="T52" s="13"/>
      <c r="U52" s="14">
        <f t="shared" si="10"/>
        <v>51</v>
      </c>
      <c r="V52" s="26" t="str">
        <f t="shared" si="11"/>
        <v>OK</v>
      </c>
      <c r="W52" s="16">
        <f t="shared" si="12"/>
        <v>51</v>
      </c>
      <c r="X52" s="17">
        <f t="shared" si="20"/>
        <v>72</v>
      </c>
      <c r="Y52" s="17">
        <f t="shared" si="20"/>
        <v>0</v>
      </c>
      <c r="Z52" s="18">
        <f t="shared" si="14"/>
        <v>19</v>
      </c>
      <c r="AA52" s="17">
        <f t="shared" si="15"/>
        <v>0</v>
      </c>
      <c r="AB52" s="18">
        <f t="shared" si="16"/>
        <v>3</v>
      </c>
      <c r="AC52" s="17">
        <f t="shared" si="17"/>
        <v>0</v>
      </c>
      <c r="AD52" s="17">
        <f t="shared" si="18"/>
        <v>425</v>
      </c>
      <c r="AE52" s="17">
        <f t="shared" si="19"/>
        <v>0</v>
      </c>
      <c r="AF52" s="17">
        <f>VLOOKUP(E52,[1]TAX!$C$1:$D$25,2,FALSE)</f>
        <v>5.22</v>
      </c>
      <c r="AG52" s="17">
        <f>VLOOKUP(E52,[1]TAX!$E$1:$F$25,2,FALSE)</f>
        <v>0</v>
      </c>
    </row>
    <row r="53" spans="1:33" s="19" customFormat="1" ht="17.25" customHeight="1" x14ac:dyDescent="0.2">
      <c r="A53" s="4">
        <f>SUBTOTAL(103,$D$2:D53)</f>
        <v>52</v>
      </c>
      <c r="B53" s="20" t="s">
        <v>20</v>
      </c>
      <c r="C53" s="33" t="s">
        <v>86</v>
      </c>
      <c r="D53" s="7">
        <v>42006</v>
      </c>
      <c r="E53" s="8" t="s">
        <v>74</v>
      </c>
      <c r="F53" s="22">
        <v>930</v>
      </c>
      <c r="G53" s="29">
        <v>5825142750</v>
      </c>
      <c r="H53" s="23" t="s">
        <v>23</v>
      </c>
      <c r="I53" s="23" t="s">
        <v>57</v>
      </c>
      <c r="J53" s="23" t="s">
        <v>65</v>
      </c>
      <c r="K53" s="23"/>
      <c r="L53" s="23"/>
      <c r="M53" s="30" t="s">
        <v>88</v>
      </c>
      <c r="N53" s="31">
        <v>447</v>
      </c>
      <c r="O53" s="32">
        <v>0</v>
      </c>
      <c r="P53" s="25">
        <v>375</v>
      </c>
      <c r="Q53" s="25">
        <v>0</v>
      </c>
      <c r="R53" s="13"/>
      <c r="S53" s="13"/>
      <c r="T53" s="13"/>
      <c r="U53" s="14">
        <f t="shared" si="10"/>
        <v>52</v>
      </c>
      <c r="V53" s="26" t="str">
        <f t="shared" si="11"/>
        <v>FA</v>
      </c>
      <c r="W53" s="16">
        <f t="shared" si="12"/>
        <v>52</v>
      </c>
      <c r="X53" s="17">
        <f t="shared" si="20"/>
        <v>72</v>
      </c>
      <c r="Y53" s="17">
        <f t="shared" si="20"/>
        <v>0</v>
      </c>
      <c r="Z53" s="18">
        <f t="shared" si="14"/>
        <v>19</v>
      </c>
      <c r="AA53" s="17">
        <f t="shared" si="15"/>
        <v>0</v>
      </c>
      <c r="AB53" s="18">
        <f t="shared" si="16"/>
        <v>3</v>
      </c>
      <c r="AC53" s="17">
        <f t="shared" si="17"/>
        <v>0</v>
      </c>
      <c r="AD53" s="17">
        <f t="shared" si="18"/>
        <v>425</v>
      </c>
      <c r="AE53" s="17">
        <f t="shared" si="19"/>
        <v>0</v>
      </c>
      <c r="AF53" s="17">
        <f>VLOOKUP(E53,[1]TAX!$C$1:$D$25,2,FALSE)</f>
        <v>5.22</v>
      </c>
      <c r="AG53" s="17">
        <f>VLOOKUP(E53,[1]TAX!$E$1:$F$25,2,FALSE)</f>
        <v>0</v>
      </c>
    </row>
    <row r="54" spans="1:33" s="19" customFormat="1" ht="17.25" customHeight="1" x14ac:dyDescent="0.2">
      <c r="A54" s="4">
        <f>SUBTOTAL(103,$D$2:D54)</f>
        <v>53</v>
      </c>
      <c r="B54" s="20" t="s">
        <v>20</v>
      </c>
      <c r="C54" s="33" t="s">
        <v>13</v>
      </c>
      <c r="D54" s="7">
        <v>42006</v>
      </c>
      <c r="E54" s="8" t="s">
        <v>74</v>
      </c>
      <c r="F54" s="22">
        <v>930</v>
      </c>
      <c r="G54" s="29">
        <v>5825142751</v>
      </c>
      <c r="H54" s="23" t="s">
        <v>23</v>
      </c>
      <c r="I54" s="23" t="s">
        <v>48</v>
      </c>
      <c r="J54" s="23"/>
      <c r="K54" s="23"/>
      <c r="L54" s="23"/>
      <c r="M54" s="30" t="s">
        <v>89</v>
      </c>
      <c r="N54" s="31">
        <v>531</v>
      </c>
      <c r="O54" s="32">
        <v>0</v>
      </c>
      <c r="P54" s="25">
        <v>446</v>
      </c>
      <c r="Q54" s="25">
        <v>0</v>
      </c>
      <c r="R54" s="13"/>
      <c r="S54" s="13"/>
      <c r="T54" s="13"/>
      <c r="U54" s="14">
        <f t="shared" si="10"/>
        <v>53</v>
      </c>
      <c r="V54" s="26" t="str">
        <f t="shared" si="11"/>
        <v>OK</v>
      </c>
      <c r="W54" s="16">
        <f t="shared" si="12"/>
        <v>53</v>
      </c>
      <c r="X54" s="17">
        <f t="shared" si="20"/>
        <v>85</v>
      </c>
      <c r="Y54" s="17">
        <f t="shared" si="20"/>
        <v>0</v>
      </c>
      <c r="Z54" s="18">
        <f t="shared" si="14"/>
        <v>23</v>
      </c>
      <c r="AA54" s="17">
        <f t="shared" si="15"/>
        <v>0</v>
      </c>
      <c r="AB54" s="18">
        <f t="shared" si="16"/>
        <v>4</v>
      </c>
      <c r="AC54" s="17">
        <f t="shared" si="17"/>
        <v>0</v>
      </c>
      <c r="AD54" s="17">
        <f t="shared" si="18"/>
        <v>504</v>
      </c>
      <c r="AE54" s="17">
        <f t="shared" si="19"/>
        <v>0</v>
      </c>
      <c r="AF54" s="17">
        <f>VLOOKUP(E54,[1]TAX!$C$1:$D$25,2,FALSE)</f>
        <v>5.22</v>
      </c>
      <c r="AG54" s="17">
        <f>VLOOKUP(E54,[1]TAX!$E$1:$F$25,2,FALSE)</f>
        <v>0</v>
      </c>
    </row>
    <row r="55" spans="1:33" s="19" customFormat="1" ht="17.25" customHeight="1" x14ac:dyDescent="0.2">
      <c r="A55" s="4">
        <f>SUBTOTAL(103,$D$2:D55)</f>
        <v>54</v>
      </c>
      <c r="B55" s="20" t="s">
        <v>20</v>
      </c>
      <c r="C55" s="33" t="s">
        <v>83</v>
      </c>
      <c r="D55" s="7">
        <v>42006</v>
      </c>
      <c r="E55" s="8" t="s">
        <v>74</v>
      </c>
      <c r="F55" s="22">
        <v>930</v>
      </c>
      <c r="G55" s="29">
        <v>5825142752</v>
      </c>
      <c r="H55" s="23" t="s">
        <v>65</v>
      </c>
      <c r="I55" s="23" t="s">
        <v>57</v>
      </c>
      <c r="J55" s="23" t="s">
        <v>90</v>
      </c>
      <c r="K55" s="23"/>
      <c r="L55" s="23"/>
      <c r="M55" s="30" t="s">
        <v>91</v>
      </c>
      <c r="N55" s="31">
        <v>2333</v>
      </c>
      <c r="O55" s="32">
        <v>0</v>
      </c>
      <c r="P55" s="25">
        <v>1621</v>
      </c>
      <c r="Q55" s="25">
        <v>0</v>
      </c>
      <c r="R55" s="13"/>
      <c r="S55" s="13"/>
      <c r="T55" s="13"/>
      <c r="U55" s="14">
        <f t="shared" si="10"/>
        <v>54</v>
      </c>
      <c r="V55" s="26" t="str">
        <f t="shared" si="11"/>
        <v>OK</v>
      </c>
      <c r="W55" s="16">
        <f t="shared" si="12"/>
        <v>54</v>
      </c>
      <c r="X55" s="17">
        <f t="shared" si="20"/>
        <v>712</v>
      </c>
      <c r="Y55" s="17">
        <f t="shared" si="20"/>
        <v>0</v>
      </c>
      <c r="Z55" s="18">
        <f t="shared" si="14"/>
        <v>84</v>
      </c>
      <c r="AA55" s="17">
        <f t="shared" si="15"/>
        <v>0</v>
      </c>
      <c r="AB55" s="18">
        <f t="shared" si="16"/>
        <v>13</v>
      </c>
      <c r="AC55" s="17">
        <f t="shared" si="17"/>
        <v>0</v>
      </c>
      <c r="AD55" s="17">
        <f t="shared" si="18"/>
        <v>2236</v>
      </c>
      <c r="AE55" s="17">
        <f t="shared" si="19"/>
        <v>0</v>
      </c>
      <c r="AF55" s="17">
        <f>VLOOKUP(E55,[1]TAX!$C$1:$D$25,2,FALSE)</f>
        <v>5.22</v>
      </c>
      <c r="AG55" s="17">
        <f>VLOOKUP(E55,[1]TAX!$E$1:$F$25,2,FALSE)</f>
        <v>0</v>
      </c>
    </row>
    <row r="56" spans="1:33" s="19" customFormat="1" ht="17.25" customHeight="1" x14ac:dyDescent="0.2">
      <c r="A56" s="4">
        <f>SUBTOTAL(103,$D$2:D56)</f>
        <v>55</v>
      </c>
      <c r="B56" s="20" t="s">
        <v>20</v>
      </c>
      <c r="C56" s="33" t="s">
        <v>83</v>
      </c>
      <c r="D56" s="7">
        <v>42006</v>
      </c>
      <c r="E56" s="8" t="s">
        <v>74</v>
      </c>
      <c r="F56" s="22">
        <v>930</v>
      </c>
      <c r="G56" s="29">
        <v>5825142753</v>
      </c>
      <c r="H56" s="23" t="s">
        <v>65</v>
      </c>
      <c r="I56" s="23" t="s">
        <v>92</v>
      </c>
      <c r="J56" s="23"/>
      <c r="K56" s="23"/>
      <c r="L56" s="23"/>
      <c r="M56" s="30" t="s">
        <v>93</v>
      </c>
      <c r="N56" s="31">
        <v>2052</v>
      </c>
      <c r="O56" s="32">
        <v>0</v>
      </c>
      <c r="P56" s="25">
        <v>1377</v>
      </c>
      <c r="Q56" s="25">
        <v>0</v>
      </c>
      <c r="R56" s="13"/>
      <c r="S56" s="13"/>
      <c r="T56" s="13"/>
      <c r="U56" s="14">
        <f t="shared" si="10"/>
        <v>55</v>
      </c>
      <c r="V56" s="26" t="str">
        <f t="shared" si="11"/>
        <v>OK</v>
      </c>
      <c r="W56" s="16">
        <f t="shared" si="12"/>
        <v>55</v>
      </c>
      <c r="X56" s="17">
        <f t="shared" si="20"/>
        <v>675</v>
      </c>
      <c r="Y56" s="17">
        <f t="shared" si="20"/>
        <v>0</v>
      </c>
      <c r="Z56" s="18">
        <f t="shared" si="14"/>
        <v>71</v>
      </c>
      <c r="AA56" s="17">
        <f t="shared" si="15"/>
        <v>0</v>
      </c>
      <c r="AB56" s="18">
        <f t="shared" si="16"/>
        <v>11</v>
      </c>
      <c r="AC56" s="17">
        <f t="shared" si="17"/>
        <v>0</v>
      </c>
      <c r="AD56" s="17">
        <f t="shared" si="18"/>
        <v>1970</v>
      </c>
      <c r="AE56" s="17">
        <f t="shared" si="19"/>
        <v>0</v>
      </c>
      <c r="AF56" s="17">
        <f>VLOOKUP(E56,[1]TAX!$C$1:$D$25,2,FALSE)</f>
        <v>5.22</v>
      </c>
      <c r="AG56" s="17">
        <f>VLOOKUP(E56,[1]TAX!$E$1:$F$25,2,FALSE)</f>
        <v>0</v>
      </c>
    </row>
    <row r="57" spans="1:33" s="19" customFormat="1" ht="17.25" customHeight="1" x14ac:dyDescent="0.2">
      <c r="A57" s="4">
        <f>SUBTOTAL(103,$D$2:D57)</f>
        <v>56</v>
      </c>
      <c r="B57" s="20" t="s">
        <v>20</v>
      </c>
      <c r="C57" s="33" t="s">
        <v>94</v>
      </c>
      <c r="D57" s="7">
        <v>42006</v>
      </c>
      <c r="E57" s="8" t="s">
        <v>74</v>
      </c>
      <c r="F57" s="22">
        <v>930</v>
      </c>
      <c r="G57" s="29">
        <v>5825142754</v>
      </c>
      <c r="H57" s="23" t="s">
        <v>57</v>
      </c>
      <c r="I57" s="23" t="s">
        <v>48</v>
      </c>
      <c r="J57" s="23"/>
      <c r="K57" s="23"/>
      <c r="L57" s="23"/>
      <c r="M57" s="30" t="s">
        <v>95</v>
      </c>
      <c r="N57" s="31">
        <v>257</v>
      </c>
      <c r="O57" s="32">
        <v>0</v>
      </c>
      <c r="P57" s="25">
        <v>202</v>
      </c>
      <c r="Q57" s="25">
        <v>0</v>
      </c>
      <c r="R57" s="13"/>
      <c r="S57" s="13"/>
      <c r="T57" s="13"/>
      <c r="U57" s="14">
        <f t="shared" si="10"/>
        <v>56</v>
      </c>
      <c r="V57" s="26" t="str">
        <f t="shared" si="11"/>
        <v>OK</v>
      </c>
      <c r="W57" s="16">
        <f t="shared" si="12"/>
        <v>56</v>
      </c>
      <c r="X57" s="17">
        <f t="shared" si="20"/>
        <v>55</v>
      </c>
      <c r="Y57" s="17">
        <f t="shared" si="20"/>
        <v>0</v>
      </c>
      <c r="Z57" s="18">
        <f t="shared" si="14"/>
        <v>10</v>
      </c>
      <c r="AA57" s="17">
        <f t="shared" si="15"/>
        <v>0</v>
      </c>
      <c r="AB57" s="18">
        <f t="shared" si="16"/>
        <v>2</v>
      </c>
      <c r="AC57" s="17">
        <f t="shared" si="17"/>
        <v>0</v>
      </c>
      <c r="AD57" s="17">
        <f t="shared" si="18"/>
        <v>245</v>
      </c>
      <c r="AE57" s="17">
        <f t="shared" si="19"/>
        <v>0</v>
      </c>
      <c r="AF57" s="17">
        <f>VLOOKUP(E57,[1]TAX!$C$1:$D$25,2,FALSE)</f>
        <v>5.22</v>
      </c>
      <c r="AG57" s="17">
        <f>VLOOKUP(E57,[1]TAX!$E$1:$F$25,2,FALSE)</f>
        <v>0</v>
      </c>
    </row>
    <row r="58" spans="1:33" s="19" customFormat="1" ht="17.25" customHeight="1" x14ac:dyDescent="0.2">
      <c r="A58" s="4">
        <f>SUBTOTAL(103,$D$2:D58)</f>
        <v>57</v>
      </c>
      <c r="B58" s="20" t="s">
        <v>20</v>
      </c>
      <c r="C58" s="33" t="s">
        <v>27</v>
      </c>
      <c r="D58" s="7">
        <v>42006</v>
      </c>
      <c r="E58" s="8" t="s">
        <v>74</v>
      </c>
      <c r="F58" s="22">
        <v>930</v>
      </c>
      <c r="G58" s="29">
        <v>5825142755</v>
      </c>
      <c r="H58" s="23" t="s">
        <v>57</v>
      </c>
      <c r="I58" s="23" t="s">
        <v>23</v>
      </c>
      <c r="J58" s="23"/>
      <c r="K58" s="23"/>
      <c r="L58" s="23"/>
      <c r="M58" s="30" t="s">
        <v>96</v>
      </c>
      <c r="N58" s="31">
        <v>171</v>
      </c>
      <c r="O58" s="32">
        <v>0</v>
      </c>
      <c r="P58" s="25">
        <v>130</v>
      </c>
      <c r="Q58" s="25">
        <v>0</v>
      </c>
      <c r="R58" s="13"/>
      <c r="S58" s="13"/>
      <c r="T58" s="13"/>
      <c r="U58" s="14">
        <f t="shared" si="10"/>
        <v>57</v>
      </c>
      <c r="V58" s="26" t="str">
        <f t="shared" si="11"/>
        <v>OK</v>
      </c>
      <c r="W58" s="16">
        <f t="shared" si="12"/>
        <v>57</v>
      </c>
      <c r="X58" s="17">
        <f t="shared" si="20"/>
        <v>41</v>
      </c>
      <c r="Y58" s="17">
        <f t="shared" si="20"/>
        <v>0</v>
      </c>
      <c r="Z58" s="18">
        <f t="shared" si="14"/>
        <v>6</v>
      </c>
      <c r="AA58" s="17">
        <f t="shared" si="15"/>
        <v>0</v>
      </c>
      <c r="AB58" s="18">
        <f t="shared" si="16"/>
        <v>1</v>
      </c>
      <c r="AC58" s="17">
        <f t="shared" si="17"/>
        <v>0</v>
      </c>
      <c r="AD58" s="17">
        <f t="shared" si="18"/>
        <v>164</v>
      </c>
      <c r="AE58" s="17">
        <f t="shared" si="19"/>
        <v>0</v>
      </c>
      <c r="AF58" s="17">
        <f>VLOOKUP(E58,[1]TAX!$C$1:$D$25,2,FALSE)</f>
        <v>5.22</v>
      </c>
      <c r="AG58" s="17">
        <f>VLOOKUP(E58,[1]TAX!$E$1:$F$25,2,FALSE)</f>
        <v>0</v>
      </c>
    </row>
  </sheetData>
  <sheetProtection autoFilter="0"/>
  <autoFilter ref="B1:Q58"/>
  <conditionalFormatting sqref="V2:V5 V1:W1 W2:W58 V59:W1048576">
    <cfRule type="containsText" dxfId="6" priority="96" operator="containsText" text="NO">
      <formula>NOT(ISERROR(SEARCH("NO",V1)))</formula>
    </cfRule>
  </conditionalFormatting>
  <conditionalFormatting sqref="V2:V58">
    <cfRule type="containsText" dxfId="5" priority="95" operator="containsText" text="FA">
      <formula>NOT(ISERROR(SEARCH("FA",V2)))</formula>
    </cfRule>
  </conditionalFormatting>
  <conditionalFormatting sqref="A1:A1048576">
    <cfRule type="cellIs" dxfId="4" priority="93" operator="equal">
      <formula>10</formula>
    </cfRule>
    <cfRule type="cellIs" dxfId="3" priority="94" operator="equal">
      <formula>5</formula>
    </cfRule>
  </conditionalFormatting>
  <conditionalFormatting sqref="G1:G1048576">
    <cfRule type="duplicateValues" dxfId="2" priority="111"/>
  </conditionalFormatting>
  <pageMargins left="0.70866141732283472" right="0.70866141732283472" top="0.15748031496062992" bottom="0.15748031496062992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14"/>
  <sheetViews>
    <sheetView showGridLines="0" zoomScale="110" zoomScaleNormal="110" workbookViewId="0">
      <pane ySplit="1" topLeftCell="A2" activePane="bottomLeft" state="frozen"/>
      <selection activeCell="C5" sqref="C5"/>
      <selection pane="bottomLeft" activeCell="C15" sqref="C15:C1232"/>
    </sheetView>
  </sheetViews>
  <sheetFormatPr baseColWidth="10" defaultColWidth="11.42578125" defaultRowHeight="12" x14ac:dyDescent="0.2"/>
  <cols>
    <col min="1" max="1" width="4.28515625" style="13" customWidth="1"/>
    <col min="2" max="2" width="36" style="52" customWidth="1"/>
    <col min="3" max="3" width="13.85546875" style="50" customWidth="1"/>
    <col min="4" max="4" width="3.5703125" style="13" customWidth="1"/>
    <col min="5" max="5" width="3" style="13" customWidth="1"/>
    <col min="6" max="6" width="11" style="13" customWidth="1"/>
    <col min="7" max="7" width="5" style="13" customWidth="1"/>
    <col min="8" max="8" width="18.5703125" style="13" customWidth="1"/>
    <col min="9" max="9" width="3" style="13" customWidth="1"/>
    <col min="10" max="13" width="3.28515625" style="13" customWidth="1"/>
    <col min="14" max="14" width="3.42578125" style="13" customWidth="1"/>
    <col min="15" max="15" width="14" style="51" customWidth="1"/>
    <col min="16" max="16" width="15.7109375" style="51" customWidth="1"/>
    <col min="17" max="17" width="10.85546875" style="19" customWidth="1"/>
    <col min="18" max="16384" width="11.42578125" style="19"/>
  </cols>
  <sheetData>
    <row r="1" spans="1:18" ht="22.5" x14ac:dyDescent="0.2">
      <c r="A1" s="1" t="s">
        <v>11</v>
      </c>
      <c r="B1" s="1" t="s">
        <v>105</v>
      </c>
      <c r="C1" s="46" t="s">
        <v>106</v>
      </c>
      <c r="D1" s="1" t="s">
        <v>2</v>
      </c>
      <c r="E1" s="1" t="s">
        <v>107</v>
      </c>
      <c r="F1" s="1" t="s">
        <v>108</v>
      </c>
      <c r="G1" s="1" t="s">
        <v>104</v>
      </c>
      <c r="H1" s="1" t="s">
        <v>8</v>
      </c>
      <c r="I1" s="47" t="s">
        <v>109</v>
      </c>
      <c r="J1" s="47" t="s">
        <v>110</v>
      </c>
      <c r="K1" s="47" t="s">
        <v>111</v>
      </c>
      <c r="L1" s="47" t="s">
        <v>112</v>
      </c>
      <c r="M1" s="47" t="s">
        <v>113</v>
      </c>
      <c r="N1" s="47" t="s">
        <v>114</v>
      </c>
      <c r="O1" s="48" t="str">
        <f>"BS"&amp;SUBTOTAL(9,O2:O14)</f>
        <v>BS18798.8</v>
      </c>
      <c r="P1" s="48" t="str">
        <f>"USD"&amp;SUBTOTAL(9,P2:P14)</f>
        <v>USD733.5</v>
      </c>
      <c r="Q1" s="2" t="s">
        <v>9</v>
      </c>
    </row>
    <row r="2" spans="1:18" ht="12" customHeight="1" x14ac:dyDescent="0.2">
      <c r="A2" s="13" t="s">
        <v>20</v>
      </c>
      <c r="B2" s="49" t="s">
        <v>99</v>
      </c>
      <c r="C2" s="50">
        <v>42006</v>
      </c>
      <c r="F2" s="13">
        <v>0</v>
      </c>
      <c r="H2" s="13" t="s">
        <v>115</v>
      </c>
      <c r="O2" s="51">
        <v>800</v>
      </c>
      <c r="P2" s="51">
        <v>0</v>
      </c>
      <c r="Q2" s="27">
        <v>1</v>
      </c>
      <c r="R2" s="16" t="e">
        <f>IF(F2-F1=1,"OK","FALTA")</f>
        <v>#VALUE!</v>
      </c>
    </row>
    <row r="3" spans="1:18" ht="12" customHeight="1" x14ac:dyDescent="0.2">
      <c r="A3" s="13" t="s">
        <v>20</v>
      </c>
      <c r="B3" s="52" t="s">
        <v>94</v>
      </c>
      <c r="C3" s="50">
        <v>42006</v>
      </c>
      <c r="F3" s="13">
        <v>0</v>
      </c>
      <c r="H3" s="13" t="s">
        <v>116</v>
      </c>
      <c r="O3" s="51">
        <v>1360</v>
      </c>
      <c r="P3" s="51">
        <v>0</v>
      </c>
      <c r="Q3" s="27">
        <f t="shared" ref="Q3:Q14" si="0">+Q2+1</f>
        <v>2</v>
      </c>
      <c r="R3" s="53" t="str">
        <f>IF(F3-F2= 1,"OK","FALTA")</f>
        <v>FALTA</v>
      </c>
    </row>
    <row r="4" spans="1:18" ht="12" customHeight="1" x14ac:dyDescent="0.2">
      <c r="A4" s="13" t="s">
        <v>20</v>
      </c>
      <c r="B4" s="52" t="s">
        <v>94</v>
      </c>
      <c r="C4" s="50">
        <v>42006</v>
      </c>
      <c r="F4" s="13">
        <v>0</v>
      </c>
      <c r="H4" s="13" t="s">
        <v>117</v>
      </c>
      <c r="O4" s="51">
        <v>414</v>
      </c>
      <c r="P4" s="51">
        <v>0</v>
      </c>
      <c r="Q4" s="27">
        <f t="shared" si="0"/>
        <v>3</v>
      </c>
      <c r="R4" s="53" t="str">
        <f t="shared" ref="R4:R14" si="1">IF(F4-F3= 1,"OK","FALTA")</f>
        <v>FALTA</v>
      </c>
    </row>
    <row r="5" spans="1:18" x14ac:dyDescent="0.2">
      <c r="A5" s="13" t="s">
        <v>46</v>
      </c>
      <c r="B5" s="52" t="s">
        <v>49</v>
      </c>
      <c r="C5" s="50">
        <v>42006</v>
      </c>
      <c r="F5" s="13">
        <v>74943</v>
      </c>
      <c r="O5" s="51">
        <v>520</v>
      </c>
      <c r="P5" s="51">
        <v>0</v>
      </c>
      <c r="Q5" s="27">
        <f t="shared" si="0"/>
        <v>4</v>
      </c>
      <c r="R5" s="53" t="str">
        <f t="shared" si="1"/>
        <v>FALTA</v>
      </c>
    </row>
    <row r="6" spans="1:18" x14ac:dyDescent="0.2">
      <c r="A6" s="13" t="s">
        <v>20</v>
      </c>
      <c r="B6" s="52" t="s">
        <v>102</v>
      </c>
      <c r="C6" s="50">
        <v>42006</v>
      </c>
      <c r="F6" s="13">
        <v>74944</v>
      </c>
      <c r="O6" s="51">
        <v>875</v>
      </c>
      <c r="P6" s="51">
        <v>0</v>
      </c>
      <c r="Q6" s="27">
        <f t="shared" si="0"/>
        <v>5</v>
      </c>
      <c r="R6" s="53" t="str">
        <f t="shared" si="1"/>
        <v>OK</v>
      </c>
    </row>
    <row r="7" spans="1:18" x14ac:dyDescent="0.2">
      <c r="A7" s="13" t="s">
        <v>20</v>
      </c>
      <c r="B7" s="49" t="s">
        <v>100</v>
      </c>
      <c r="C7" s="50">
        <v>42006</v>
      </c>
      <c r="F7" s="13">
        <v>74945</v>
      </c>
      <c r="O7" s="51">
        <v>3934</v>
      </c>
      <c r="P7" s="51">
        <v>0</v>
      </c>
      <c r="Q7" s="27">
        <f t="shared" si="0"/>
        <v>6</v>
      </c>
      <c r="R7" s="53" t="str">
        <f t="shared" si="1"/>
        <v>OK</v>
      </c>
    </row>
    <row r="8" spans="1:18" x14ac:dyDescent="0.2">
      <c r="A8" s="13" t="s">
        <v>46</v>
      </c>
      <c r="B8" s="52" t="s">
        <v>67</v>
      </c>
      <c r="C8" s="50">
        <v>42006</v>
      </c>
      <c r="F8" s="13">
        <v>74946</v>
      </c>
      <c r="O8" s="51">
        <v>201</v>
      </c>
      <c r="P8" s="51">
        <v>0</v>
      </c>
      <c r="Q8" s="27">
        <f t="shared" si="0"/>
        <v>7</v>
      </c>
      <c r="R8" s="53" t="str">
        <f t="shared" si="1"/>
        <v>OK</v>
      </c>
    </row>
    <row r="9" spans="1:18" x14ac:dyDescent="0.2">
      <c r="A9" s="13" t="s">
        <v>20</v>
      </c>
      <c r="B9" s="49" t="s">
        <v>100</v>
      </c>
      <c r="C9" s="50">
        <v>42006</v>
      </c>
      <c r="F9" s="13">
        <v>74947</v>
      </c>
      <c r="H9" s="13" t="s">
        <v>118</v>
      </c>
      <c r="O9" s="51">
        <v>2364</v>
      </c>
      <c r="P9" s="51">
        <v>0</v>
      </c>
      <c r="Q9" s="27">
        <f t="shared" si="0"/>
        <v>8</v>
      </c>
      <c r="R9" s="53" t="str">
        <f t="shared" si="1"/>
        <v>OK</v>
      </c>
    </row>
    <row r="10" spans="1:18" x14ac:dyDescent="0.2">
      <c r="A10" s="13" t="s">
        <v>46</v>
      </c>
      <c r="C10" s="50">
        <v>42006</v>
      </c>
      <c r="F10" s="13">
        <v>74948</v>
      </c>
      <c r="O10" s="51">
        <v>8073</v>
      </c>
      <c r="P10" s="51">
        <v>0</v>
      </c>
      <c r="Q10" s="27">
        <f t="shared" si="0"/>
        <v>9</v>
      </c>
      <c r="R10" s="53" t="str">
        <f t="shared" si="1"/>
        <v>OK</v>
      </c>
    </row>
    <row r="11" spans="1:18" x14ac:dyDescent="0.2">
      <c r="A11" s="13" t="s">
        <v>53</v>
      </c>
      <c r="B11" s="52" t="s">
        <v>54</v>
      </c>
      <c r="C11" s="50">
        <v>42006</v>
      </c>
      <c r="F11" s="13">
        <v>74949</v>
      </c>
      <c r="O11" s="51">
        <v>0</v>
      </c>
      <c r="P11" s="51">
        <v>0</v>
      </c>
      <c r="Q11" s="27">
        <f t="shared" si="0"/>
        <v>10</v>
      </c>
      <c r="R11" s="53" t="str">
        <f t="shared" si="1"/>
        <v>OK</v>
      </c>
    </row>
    <row r="12" spans="1:18" x14ac:dyDescent="0.2">
      <c r="A12" s="13" t="s">
        <v>20</v>
      </c>
      <c r="B12" s="52" t="s">
        <v>98</v>
      </c>
      <c r="C12" s="50">
        <v>42006</v>
      </c>
      <c r="F12" s="13">
        <v>74950</v>
      </c>
      <c r="H12" s="13" t="s">
        <v>119</v>
      </c>
      <c r="O12" s="51">
        <v>0</v>
      </c>
      <c r="P12" s="51">
        <v>733.5</v>
      </c>
      <c r="Q12" s="27">
        <f t="shared" si="0"/>
        <v>11</v>
      </c>
      <c r="R12" s="53" t="str">
        <f t="shared" si="1"/>
        <v>OK</v>
      </c>
    </row>
    <row r="13" spans="1:18" x14ac:dyDescent="0.2">
      <c r="A13" s="13" t="s">
        <v>20</v>
      </c>
      <c r="B13" s="52" t="s">
        <v>97</v>
      </c>
      <c r="C13" s="50">
        <v>42006</v>
      </c>
      <c r="F13" s="13">
        <v>75001</v>
      </c>
      <c r="O13" s="51">
        <v>257.8</v>
      </c>
      <c r="P13" s="51">
        <v>0</v>
      </c>
      <c r="Q13" s="27">
        <f t="shared" si="0"/>
        <v>12</v>
      </c>
      <c r="R13" s="53" t="str">
        <f t="shared" si="1"/>
        <v>FALTA</v>
      </c>
    </row>
    <row r="14" spans="1:18" x14ac:dyDescent="0.2">
      <c r="A14" s="13" t="s">
        <v>53</v>
      </c>
      <c r="B14" s="52" t="s">
        <v>54</v>
      </c>
      <c r="C14" s="50">
        <v>42006</v>
      </c>
      <c r="F14" s="13">
        <v>75002</v>
      </c>
      <c r="O14" s="51">
        <v>0</v>
      </c>
      <c r="P14" s="51">
        <v>0</v>
      </c>
      <c r="Q14" s="27">
        <f t="shared" si="0"/>
        <v>13</v>
      </c>
      <c r="R14" s="53" t="str">
        <f t="shared" si="1"/>
        <v>OK</v>
      </c>
    </row>
  </sheetData>
  <autoFilter ref="A1:R14"/>
  <conditionalFormatting sqref="R3:R14">
    <cfRule type="cellIs" dxfId="1" priority="22" operator="equal">
      <formula>"falta"</formula>
    </cfRule>
  </conditionalFormatting>
  <conditionalFormatting sqref="F1:F1048576">
    <cfRule type="duplicateValues" dxfId="0" priority="15"/>
  </conditionalFormatting>
  <pageMargins left="0.11811023622047245" right="0.11811023622047245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O7"/>
  <sheetViews>
    <sheetView showGridLines="0" zoomScaleNormal="100" workbookViewId="0">
      <pane ySplit="1" topLeftCell="A2" activePane="bottomLeft" state="frozen"/>
      <selection activeCell="C5" sqref="C5"/>
      <selection pane="bottomLeft" activeCell="A2" sqref="A2"/>
    </sheetView>
  </sheetViews>
  <sheetFormatPr baseColWidth="10" defaultColWidth="11.42578125" defaultRowHeight="12" x14ac:dyDescent="0.2"/>
  <cols>
    <col min="1" max="1" width="13.140625" style="59" customWidth="1"/>
    <col min="2" max="2" width="34" style="60" customWidth="1"/>
    <col min="3" max="3" width="13.7109375" style="59" customWidth="1"/>
    <col min="4" max="4" width="2.5703125" style="62" customWidth="1"/>
    <col min="5" max="5" width="2.140625" style="62" customWidth="1"/>
    <col min="6" max="6" width="19.28515625" style="63" customWidth="1"/>
    <col min="7" max="7" width="41.7109375" style="60" customWidth="1"/>
    <col min="8" max="11" width="1.7109375" style="13" customWidth="1"/>
    <col min="12" max="12" width="13" style="13" customWidth="1"/>
    <col min="13" max="13" width="14.28515625" style="51" customWidth="1"/>
    <col min="14" max="14" width="13.85546875" style="51" customWidth="1"/>
    <col min="15" max="15" width="6.5703125" style="19" customWidth="1"/>
    <col min="16" max="16384" width="11.42578125" style="19"/>
  </cols>
  <sheetData>
    <row r="1" spans="1:15" ht="24" customHeight="1" x14ac:dyDescent="0.2">
      <c r="A1" s="54" t="s">
        <v>0</v>
      </c>
      <c r="B1" s="55" t="s">
        <v>120</v>
      </c>
      <c r="C1" s="54" t="s">
        <v>0</v>
      </c>
      <c r="D1" s="56" t="s">
        <v>121</v>
      </c>
      <c r="E1" s="56" t="s">
        <v>122</v>
      </c>
      <c r="F1" s="57" t="s">
        <v>123</v>
      </c>
      <c r="G1" s="55" t="s">
        <v>124</v>
      </c>
      <c r="H1" s="55" t="s">
        <v>125</v>
      </c>
      <c r="I1" s="55" t="s">
        <v>126</v>
      </c>
      <c r="J1" s="55" t="s">
        <v>127</v>
      </c>
      <c r="K1" s="55" t="s">
        <v>128</v>
      </c>
      <c r="L1" s="55" t="s">
        <v>129</v>
      </c>
      <c r="M1" s="48" t="str">
        <f>"BS"&amp;SUBTOTAL(9,M2:M5556)</f>
        <v>BS345</v>
      </c>
      <c r="N1" s="48" t="str">
        <f>"USD"&amp;SUBTOTAL(9,N2:N5556)</f>
        <v>USD0</v>
      </c>
      <c r="O1" s="58" t="s">
        <v>9</v>
      </c>
    </row>
    <row r="2" spans="1:15" x14ac:dyDescent="0.2">
      <c r="A2" s="59">
        <v>42006</v>
      </c>
      <c r="B2" s="60" t="s">
        <v>103</v>
      </c>
      <c r="C2" s="61">
        <f t="shared" ref="C2:C7" si="0">A2</f>
        <v>42006</v>
      </c>
      <c r="F2" s="63">
        <v>1375</v>
      </c>
      <c r="G2" s="60" t="s">
        <v>130</v>
      </c>
      <c r="M2" s="51">
        <v>160</v>
      </c>
      <c r="N2" s="51">
        <v>0</v>
      </c>
      <c r="O2" s="19">
        <v>1</v>
      </c>
    </row>
    <row r="3" spans="1:15" x14ac:dyDescent="0.2">
      <c r="A3" s="59">
        <v>42006</v>
      </c>
      <c r="B3" s="60" t="s">
        <v>103</v>
      </c>
      <c r="C3" s="61">
        <f t="shared" si="0"/>
        <v>42006</v>
      </c>
      <c r="F3" s="63">
        <v>2899</v>
      </c>
      <c r="G3" s="60" t="s">
        <v>131</v>
      </c>
      <c r="M3" s="51">
        <v>10</v>
      </c>
      <c r="N3" s="51">
        <v>0</v>
      </c>
      <c r="O3" s="19">
        <f>+O2+1</f>
        <v>2</v>
      </c>
    </row>
    <row r="4" spans="1:15" x14ac:dyDescent="0.2">
      <c r="A4" s="59">
        <v>42006</v>
      </c>
      <c r="B4" s="60" t="s">
        <v>103</v>
      </c>
      <c r="C4" s="61">
        <f t="shared" si="0"/>
        <v>42006</v>
      </c>
      <c r="F4" s="63">
        <v>4153</v>
      </c>
      <c r="G4" s="60" t="s">
        <v>132</v>
      </c>
      <c r="M4" s="51">
        <v>60</v>
      </c>
      <c r="N4" s="51">
        <v>0</v>
      </c>
      <c r="O4" s="19">
        <f t="shared" ref="O4:O7" si="1">+O3+1</f>
        <v>3</v>
      </c>
    </row>
    <row r="5" spans="1:15" x14ac:dyDescent="0.2">
      <c r="A5" s="59">
        <v>42006</v>
      </c>
      <c r="B5" s="60" t="s">
        <v>103</v>
      </c>
      <c r="C5" s="61">
        <f t="shared" si="0"/>
        <v>42006</v>
      </c>
      <c r="F5" s="63">
        <v>5110</v>
      </c>
      <c r="G5" s="60" t="s">
        <v>133</v>
      </c>
      <c r="M5" s="51">
        <v>55</v>
      </c>
      <c r="N5" s="51">
        <v>0</v>
      </c>
      <c r="O5" s="19">
        <f t="shared" si="1"/>
        <v>4</v>
      </c>
    </row>
    <row r="6" spans="1:15" x14ac:dyDescent="0.2">
      <c r="A6" s="59">
        <v>42006</v>
      </c>
      <c r="B6" s="21" t="s">
        <v>101</v>
      </c>
      <c r="C6" s="61">
        <f t="shared" si="0"/>
        <v>42006</v>
      </c>
      <c r="F6" s="63">
        <v>189538</v>
      </c>
      <c r="G6" s="60" t="s">
        <v>134</v>
      </c>
      <c r="M6" s="51">
        <v>30</v>
      </c>
      <c r="N6" s="51">
        <v>0</v>
      </c>
      <c r="O6" s="19">
        <f t="shared" si="1"/>
        <v>5</v>
      </c>
    </row>
    <row r="7" spans="1:15" x14ac:dyDescent="0.2">
      <c r="A7" s="59">
        <v>42006</v>
      </c>
      <c r="B7" s="21" t="s">
        <v>101</v>
      </c>
      <c r="C7" s="61">
        <f t="shared" si="0"/>
        <v>42006</v>
      </c>
      <c r="F7" s="63">
        <v>189540</v>
      </c>
      <c r="G7" s="60" t="s">
        <v>135</v>
      </c>
      <c r="M7" s="51">
        <v>30</v>
      </c>
      <c r="N7" s="51">
        <v>0</v>
      </c>
      <c r="O7" s="19">
        <f t="shared" si="1"/>
        <v>6</v>
      </c>
    </row>
  </sheetData>
  <autoFilter ref="A1:O7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BOLETOS</vt:lpstr>
      <vt:lpstr>RECIBOS</vt:lpstr>
      <vt:lpstr>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2015-06-01T23:24:21Z</dcterms:created>
  <dcterms:modified xsi:type="dcterms:W3CDTF">2015-06-01T23:30:18Z</dcterms:modified>
</cp:coreProperties>
</file>