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5200" windowHeight="11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N52" i="1"/>
  <c r="F52" i="1"/>
  <c r="E52" i="1"/>
  <c r="D52" i="1"/>
  <c r="C52" i="1"/>
  <c r="L51" i="1"/>
  <c r="K51" i="1"/>
  <c r="J51" i="1"/>
  <c r="H51" i="1"/>
  <c r="I51" i="1" s="1"/>
  <c r="P51" i="1" s="1"/>
  <c r="Q51" i="1" s="1"/>
  <c r="G51" i="1"/>
  <c r="L50" i="1"/>
  <c r="K50" i="1"/>
  <c r="I50" i="1"/>
  <c r="H50" i="1"/>
  <c r="G50" i="1"/>
  <c r="B50" i="1"/>
  <c r="J50" i="1" s="1"/>
  <c r="L49" i="1"/>
  <c r="K49" i="1"/>
  <c r="H49" i="1"/>
  <c r="I49" i="1" s="1"/>
  <c r="G49" i="1"/>
  <c r="B49" i="1"/>
  <c r="J49" i="1" s="1"/>
  <c r="L48" i="1"/>
  <c r="K48" i="1"/>
  <c r="H48" i="1"/>
  <c r="I48" i="1" s="1"/>
  <c r="G48" i="1"/>
  <c r="B48" i="1"/>
  <c r="J48" i="1" s="1"/>
  <c r="L47" i="1"/>
  <c r="K47" i="1"/>
  <c r="J47" i="1"/>
  <c r="H47" i="1"/>
  <c r="I47" i="1" s="1"/>
  <c r="G47" i="1"/>
  <c r="B47" i="1"/>
  <c r="L46" i="1"/>
  <c r="K46" i="1"/>
  <c r="I46" i="1"/>
  <c r="P46" i="1" s="1"/>
  <c r="Q46" i="1" s="1"/>
  <c r="H46" i="1"/>
  <c r="G46" i="1"/>
  <c r="B46" i="1"/>
  <c r="J46" i="1" s="1"/>
  <c r="L45" i="1"/>
  <c r="K45" i="1"/>
  <c r="H45" i="1"/>
  <c r="I45" i="1" s="1"/>
  <c r="G45" i="1"/>
  <c r="B45" i="1"/>
  <c r="J45" i="1" s="1"/>
  <c r="L44" i="1"/>
  <c r="K44" i="1"/>
  <c r="H44" i="1"/>
  <c r="I44" i="1" s="1"/>
  <c r="P44" i="1" s="1"/>
  <c r="Q44" i="1" s="1"/>
  <c r="G44" i="1"/>
  <c r="B44" i="1"/>
  <c r="J44" i="1" s="1"/>
  <c r="L43" i="1"/>
  <c r="K43" i="1"/>
  <c r="H43" i="1"/>
  <c r="H52" i="1" s="1"/>
  <c r="G43" i="1"/>
  <c r="B43" i="1"/>
  <c r="J43" i="1" s="1"/>
  <c r="N38" i="1"/>
  <c r="G38" i="1"/>
  <c r="F38" i="1"/>
  <c r="E38" i="1"/>
  <c r="D38" i="1"/>
  <c r="C38" i="1"/>
  <c r="L37" i="1"/>
  <c r="K37" i="1"/>
  <c r="I37" i="1"/>
  <c r="P37" i="1" s="1"/>
  <c r="Q37" i="1" s="1"/>
  <c r="H37" i="1"/>
  <c r="G37" i="1"/>
  <c r="B37" i="1"/>
  <c r="J37" i="1" s="1"/>
  <c r="L36" i="1"/>
  <c r="K36" i="1"/>
  <c r="H36" i="1"/>
  <c r="I36" i="1" s="1"/>
  <c r="G36" i="1"/>
  <c r="B36" i="1"/>
  <c r="J36" i="1" s="1"/>
  <c r="L35" i="1"/>
  <c r="K35" i="1"/>
  <c r="H35" i="1"/>
  <c r="I35" i="1" s="1"/>
  <c r="P35" i="1" s="1"/>
  <c r="Q35" i="1" s="1"/>
  <c r="G35" i="1"/>
  <c r="B35" i="1"/>
  <c r="J35" i="1" s="1"/>
  <c r="L34" i="1"/>
  <c r="K34" i="1"/>
  <c r="I34" i="1"/>
  <c r="H34" i="1"/>
  <c r="G34" i="1"/>
  <c r="B34" i="1"/>
  <c r="J34" i="1" s="1"/>
  <c r="P34" i="1" s="1"/>
  <c r="Q34" i="1" s="1"/>
  <c r="L33" i="1"/>
  <c r="K33" i="1"/>
  <c r="I33" i="1"/>
  <c r="P33" i="1" s="1"/>
  <c r="Q33" i="1" s="1"/>
  <c r="H33" i="1"/>
  <c r="G33" i="1"/>
  <c r="B33" i="1"/>
  <c r="J33" i="1" s="1"/>
  <c r="L32" i="1"/>
  <c r="K32" i="1"/>
  <c r="H32" i="1"/>
  <c r="G32" i="1"/>
  <c r="Q39" i="1" s="1"/>
  <c r="B32" i="1"/>
  <c r="J32" i="1" s="1"/>
  <c r="N27" i="1"/>
  <c r="F27" i="1"/>
  <c r="E27" i="1"/>
  <c r="D27" i="1"/>
  <c r="C27" i="1"/>
  <c r="P26" i="1"/>
  <c r="L26" i="1"/>
  <c r="K26" i="1"/>
  <c r="H26" i="1"/>
  <c r="I26" i="1" s="1"/>
  <c r="G26" i="1"/>
  <c r="B26" i="1"/>
  <c r="J26" i="1" s="1"/>
  <c r="L25" i="1"/>
  <c r="K25" i="1"/>
  <c r="H25" i="1"/>
  <c r="I25" i="1" s="1"/>
  <c r="G25" i="1"/>
  <c r="B25" i="1"/>
  <c r="J25" i="1" s="1"/>
  <c r="L24" i="1"/>
  <c r="K24" i="1"/>
  <c r="I24" i="1"/>
  <c r="P24" i="1" s="1"/>
  <c r="Q24" i="1" s="1"/>
  <c r="H24" i="1"/>
  <c r="G24" i="1"/>
  <c r="B24" i="1"/>
  <c r="J24" i="1" s="1"/>
  <c r="L23" i="1"/>
  <c r="K23" i="1"/>
  <c r="H23" i="1"/>
  <c r="I23" i="1" s="1"/>
  <c r="G23" i="1"/>
  <c r="B23" i="1"/>
  <c r="J23" i="1" s="1"/>
  <c r="L22" i="1"/>
  <c r="K22" i="1"/>
  <c r="H22" i="1"/>
  <c r="I22" i="1" s="1"/>
  <c r="P22" i="1" s="1"/>
  <c r="Q22" i="1" s="1"/>
  <c r="G22" i="1"/>
  <c r="B22" i="1"/>
  <c r="J22" i="1" s="1"/>
  <c r="K21" i="1"/>
  <c r="I21" i="1"/>
  <c r="H21" i="1"/>
  <c r="H27" i="1" s="1"/>
  <c r="G21" i="1"/>
  <c r="B21" i="1"/>
  <c r="J21" i="1" s="1"/>
  <c r="N16" i="1"/>
  <c r="H16" i="1"/>
  <c r="F16" i="1"/>
  <c r="E16" i="1"/>
  <c r="D16" i="1"/>
  <c r="C16" i="1"/>
  <c r="L15" i="1"/>
  <c r="K15" i="1"/>
  <c r="H15" i="1"/>
  <c r="I15" i="1" s="1"/>
  <c r="G15" i="1"/>
  <c r="B15" i="1"/>
  <c r="J15" i="1" s="1"/>
  <c r="L14" i="1"/>
  <c r="K14" i="1"/>
  <c r="I14" i="1"/>
  <c r="P14" i="1" s="1"/>
  <c r="Q14" i="1" s="1"/>
  <c r="H14" i="1"/>
  <c r="G14" i="1"/>
  <c r="B14" i="1"/>
  <c r="J14" i="1" s="1"/>
  <c r="L13" i="1"/>
  <c r="K13" i="1"/>
  <c r="H13" i="1"/>
  <c r="I13" i="1" s="1"/>
  <c r="G13" i="1"/>
  <c r="B13" i="1"/>
  <c r="J13" i="1" s="1"/>
  <c r="L12" i="1"/>
  <c r="K12" i="1"/>
  <c r="H12" i="1"/>
  <c r="I12" i="1" s="1"/>
  <c r="P12" i="1" s="1"/>
  <c r="Q12" i="1" s="1"/>
  <c r="G12" i="1"/>
  <c r="B12" i="1"/>
  <c r="J12" i="1" s="1"/>
  <c r="L11" i="1"/>
  <c r="K11" i="1"/>
  <c r="J11" i="1"/>
  <c r="H11" i="1"/>
  <c r="I11" i="1" s="1"/>
  <c r="P11" i="1" s="1"/>
  <c r="Q11" i="1" s="1"/>
  <c r="G11" i="1"/>
  <c r="B11" i="1"/>
  <c r="L10" i="1"/>
  <c r="K10" i="1"/>
  <c r="J10" i="1"/>
  <c r="I10" i="1"/>
  <c r="P10" i="1" s="1"/>
  <c r="Q10" i="1" s="1"/>
  <c r="H10" i="1"/>
  <c r="G10" i="1"/>
  <c r="B10" i="1"/>
  <c r="L9" i="1"/>
  <c r="K9" i="1"/>
  <c r="H9" i="1"/>
  <c r="I9" i="1" s="1"/>
  <c r="G9" i="1"/>
  <c r="B9" i="1"/>
  <c r="J9" i="1" s="1"/>
  <c r="L8" i="1"/>
  <c r="K8" i="1"/>
  <c r="H8" i="1"/>
  <c r="I8" i="1" s="1"/>
  <c r="P8" i="1" s="1"/>
  <c r="Q8" i="1" s="1"/>
  <c r="G8" i="1"/>
  <c r="Q17" i="1" s="1"/>
  <c r="B8" i="1"/>
  <c r="J8" i="1" s="1"/>
  <c r="L7" i="1"/>
  <c r="K7" i="1"/>
  <c r="H7" i="1"/>
  <c r="I7" i="1" s="1"/>
  <c r="G7" i="1"/>
  <c r="G17" i="1" s="1"/>
  <c r="J7" i="1"/>
  <c r="I5" i="1"/>
  <c r="P7" i="1" l="1"/>
  <c r="I16" i="1"/>
  <c r="I27" i="1"/>
  <c r="P36" i="1"/>
  <c r="Q36" i="1" s="1"/>
  <c r="Q26" i="1"/>
  <c r="P13" i="1"/>
  <c r="Q13" i="1" s="1"/>
  <c r="P23" i="1"/>
  <c r="Q23" i="1" s="1"/>
  <c r="P9" i="1"/>
  <c r="Q9" i="1" s="1"/>
  <c r="P15" i="1"/>
  <c r="Q15" i="1" s="1"/>
  <c r="P21" i="1"/>
  <c r="Q28" i="1"/>
  <c r="P25" i="1"/>
  <c r="Q25" i="1" s="1"/>
  <c r="H38" i="1"/>
  <c r="I32" i="1"/>
  <c r="P45" i="1"/>
  <c r="Q45" i="1" s="1"/>
  <c r="P48" i="1"/>
  <c r="Q48" i="1" s="1"/>
  <c r="B5" i="1"/>
  <c r="B17" i="1" s="1"/>
  <c r="P47" i="1"/>
  <c r="Q47" i="1" s="1"/>
  <c r="P49" i="1"/>
  <c r="Q49" i="1" s="1"/>
  <c r="Q53" i="1"/>
  <c r="G27" i="1"/>
  <c r="P50" i="1"/>
  <c r="Q50" i="1" s="1"/>
  <c r="G52" i="1"/>
  <c r="M7" i="1"/>
  <c r="O7" i="1" s="1"/>
  <c r="M8" i="1" s="1"/>
  <c r="O8" i="1" s="1"/>
  <c r="M9" i="1" s="1"/>
  <c r="O9" i="1" s="1"/>
  <c r="M10" i="1" s="1"/>
  <c r="O10" i="1" s="1"/>
  <c r="M11" i="1" s="1"/>
  <c r="O11" i="1" s="1"/>
  <c r="G16" i="1"/>
  <c r="G56" i="1" s="1"/>
  <c r="I56" i="1" s="1"/>
  <c r="I43" i="1"/>
  <c r="M12" i="1" l="1"/>
  <c r="O12" i="1" s="1"/>
  <c r="M13" i="1" s="1"/>
  <c r="O13" i="1" s="1"/>
  <c r="M14" i="1" s="1"/>
  <c r="O14" i="1" s="1"/>
  <c r="M15" i="1" s="1"/>
  <c r="O15" i="1" s="1"/>
  <c r="P32" i="1"/>
  <c r="I38" i="1"/>
  <c r="M56" i="1" s="1"/>
  <c r="Q7" i="1"/>
  <c r="Q16" i="1" s="1"/>
  <c r="P16" i="1"/>
  <c r="I52" i="1"/>
  <c r="P43" i="1"/>
  <c r="P27" i="1"/>
  <c r="Q21" i="1"/>
  <c r="Q27" i="1" s="1"/>
  <c r="P52" i="1" l="1"/>
  <c r="Q43" i="1"/>
  <c r="Q52" i="1" s="1"/>
  <c r="P38" i="1"/>
  <c r="Q32" i="1"/>
  <c r="Q38" i="1" s="1"/>
  <c r="Q54" i="1" s="1"/>
  <c r="O16" i="1"/>
  <c r="M21" i="1" s="1"/>
  <c r="O21" i="1" s="1"/>
  <c r="M22" i="1" l="1"/>
  <c r="O22" i="1" s="1"/>
  <c r="M23" i="1" s="1"/>
  <c r="O23" i="1" s="1"/>
  <c r="M24" i="1" s="1"/>
  <c r="O24" i="1" s="1"/>
  <c r="M25" i="1" s="1"/>
  <c r="O25" i="1" s="1"/>
  <c r="M26" i="1" s="1"/>
  <c r="O26" i="1" s="1"/>
  <c r="O27" i="1" l="1"/>
  <c r="M32" i="1" s="1"/>
  <c r="O32" i="1" s="1"/>
  <c r="M33" i="1" l="1"/>
  <c r="O33" i="1" s="1"/>
  <c r="M34" i="1" s="1"/>
  <c r="O34" i="1" s="1"/>
  <c r="M35" i="1" s="1"/>
  <c r="O35" i="1" s="1"/>
  <c r="M36" i="1" s="1"/>
  <c r="O36" i="1" s="1"/>
  <c r="M37" i="1" s="1"/>
  <c r="O37" i="1" s="1"/>
  <c r="O38" i="1" l="1"/>
  <c r="M43" i="1" s="1"/>
  <c r="O43" i="1" s="1"/>
  <c r="M44" i="1" s="1"/>
  <c r="O44" i="1" s="1"/>
  <c r="M45" i="1" s="1"/>
  <c r="O45" i="1" s="1"/>
  <c r="M46" i="1" s="1"/>
  <c r="O46" i="1" s="1"/>
  <c r="M47" i="1" l="1"/>
  <c r="O47" i="1" s="1"/>
  <c r="M48" i="1" s="1"/>
  <c r="O48" i="1" s="1"/>
  <c r="M49" i="1" s="1"/>
  <c r="O49" i="1" s="1"/>
  <c r="M50" i="1" s="1"/>
  <c r="O50" i="1" s="1"/>
  <c r="M51" i="1" s="1"/>
  <c r="O51" i="1" s="1"/>
  <c r="O52" i="1" l="1"/>
</calcChain>
</file>

<file path=xl/comments1.xml><?xml version="1.0" encoding="utf-8"?>
<comments xmlns="http://schemas.openxmlformats.org/spreadsheetml/2006/main">
  <authors>
    <author>santiago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 xml:space="preserve">Se resalta la celda cuando se supera los 19 cortes en el dia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<sst xmlns="http://schemas.openxmlformats.org/spreadsheetml/2006/main" count="86" uniqueCount="26">
  <si>
    <t>A Peluqueria</t>
  </si>
  <si>
    <t>Cortes</t>
  </si>
  <si>
    <t>Total</t>
  </si>
  <si>
    <t>Bruto</t>
  </si>
  <si>
    <t>1 Semama</t>
  </si>
  <si>
    <t>Mañana</t>
  </si>
  <si>
    <t>$</t>
  </si>
  <si>
    <t>Tarde</t>
  </si>
  <si>
    <t>Por Cortes</t>
  </si>
  <si>
    <t>Por Aportes</t>
  </si>
  <si>
    <t>Por Ventas</t>
  </si>
  <si>
    <t>Debe</t>
  </si>
  <si>
    <t>Entrega</t>
  </si>
  <si>
    <t>Saldo</t>
  </si>
  <si>
    <t>Sueldo</t>
  </si>
  <si>
    <t>Falto</t>
  </si>
  <si>
    <t>Tintura</t>
  </si>
  <si>
    <t>2 Semama</t>
  </si>
  <si>
    <t>3 Semama</t>
  </si>
  <si>
    <t>4 Semana</t>
  </si>
  <si>
    <t>Promedio</t>
  </si>
  <si>
    <t>Promedio Caja</t>
  </si>
  <si>
    <t>Promedio Diario</t>
  </si>
  <si>
    <t>en Mes</t>
  </si>
  <si>
    <t>para Pelu</t>
  </si>
  <si>
    <t>Dias mayor a 19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</si>
</sst>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0;\-0;&quot;&quot;"/>
    <numFmt numFmtId="166" formatCode="0.00;\-0.00;&quot;&quot;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Bookman Old Style"/>
      <family val="1"/>
    </font>
    <font>
      <sz val="12"/>
      <color rgb="FFFFFFCC"/>
      <name val="Bookman Old Style"/>
      <family val="1"/>
    </font>
    <font>
      <sz val="11"/>
      <color rgb="FFFFFFCC"/>
      <name val="Bookman Old Style"/>
      <family val="1"/>
    </font>
    <font>
      <sz val="12"/>
      <name val="Bookman Old Style"/>
      <family val="1"/>
    </font>
    <font>
      <sz val="16"/>
      <color theme="0"/>
      <name val="Bookman Old Style"/>
      <family val="1"/>
    </font>
    <font>
      <sz val="11"/>
      <color theme="0"/>
      <name val="Bookman Old Style"/>
      <family val="1"/>
    </font>
    <font>
      <sz val="12"/>
      <color theme="6" tint="0.59999389629810485"/>
      <name val="Bookman Old Style"/>
      <family val="1"/>
    </font>
    <font>
      <sz val="11"/>
      <color theme="6" tint="0.59999389629810485"/>
      <name val="Bookman Old Style"/>
      <family val="1"/>
    </font>
    <font>
      <u/>
      <sz val="8"/>
      <color theme="10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theme="6" tint="0.59999389629810485"/>
      <name val="Bookman Old Style"/>
      <family val="1"/>
    </font>
    <font>
      <b/>
      <sz val="11"/>
      <color rgb="FF006666"/>
      <name val="Bookman Old Style"/>
      <family val="1"/>
    </font>
    <font>
      <b/>
      <sz val="11"/>
      <color theme="0"/>
      <name val="Bookman Old Style"/>
      <family val="1"/>
    </font>
    <font>
      <sz val="11"/>
      <color rgb="FF00B050"/>
      <name val="Bookman Old Style"/>
      <family val="1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Bookman Old Style"/>
      <family val="1"/>
    </font>
    <font>
      <sz val="13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8" borderId="1" xfId="3" applyFont="1" applyFill="1" applyBorder="1" applyAlignment="1" applyProtection="1">
      <alignment horizontal="center" vertical="center"/>
    </xf>
    <xf numFmtId="0" fontId="9" fillId="9" borderId="1" xfId="3" applyFont="1" applyFill="1" applyBorder="1" applyAlignment="1" applyProtection="1">
      <alignment horizontal="center" vertical="center"/>
    </xf>
    <xf numFmtId="0" fontId="9" fillId="10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64" fontId="13" fillId="11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1" fontId="13" fillId="12" borderId="1" xfId="0" applyNumberFormat="1" applyFont="1" applyFill="1" applyBorder="1" applyAlignment="1">
      <alignment horizontal="center" vertical="center"/>
    </xf>
    <xf numFmtId="1" fontId="13" fillId="13" borderId="1" xfId="0" applyNumberFormat="1" applyFont="1" applyFill="1" applyBorder="1" applyAlignment="1">
      <alignment horizontal="center" vertical="center"/>
    </xf>
    <xf numFmtId="165" fontId="13" fillId="14" borderId="1" xfId="0" applyNumberFormat="1" applyFont="1" applyFill="1" applyBorder="1" applyAlignment="1">
      <alignment horizontal="center" vertical="center"/>
    </xf>
    <xf numFmtId="166" fontId="14" fillId="14" borderId="1" xfId="0" applyNumberFormat="1" applyFont="1" applyFill="1" applyBorder="1" applyAlignment="1">
      <alignment horizontal="center" vertical="center"/>
    </xf>
    <xf numFmtId="166" fontId="13" fillId="15" borderId="1" xfId="0" applyNumberFormat="1" applyFont="1" applyFill="1" applyBorder="1" applyAlignment="1">
      <alignment horizontal="center" vertical="center"/>
    </xf>
    <xf numFmtId="165" fontId="15" fillId="16" borderId="1" xfId="0" applyNumberFormat="1" applyFont="1" applyFill="1" applyBorder="1" applyAlignment="1">
      <alignment horizontal="center" vertical="center"/>
    </xf>
    <xf numFmtId="165" fontId="2" fillId="3" borderId="4" xfId="2" applyNumberFormat="1" applyFont="1" applyBorder="1" applyAlignment="1">
      <alignment horizontal="center" vertical="center"/>
    </xf>
    <xf numFmtId="165" fontId="2" fillId="17" borderId="1" xfId="2" applyNumberFormat="1" applyFont="1" applyFill="1" applyBorder="1" applyAlignment="1">
      <alignment horizontal="center" vertical="center"/>
    </xf>
    <xf numFmtId="165" fontId="15" fillId="18" borderId="1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5" fontId="16" fillId="13" borderId="1" xfId="0" applyNumberFormat="1" applyFont="1" applyFill="1" applyBorder="1" applyAlignment="1">
      <alignment horizontal="center" vertical="center"/>
    </xf>
    <xf numFmtId="165" fontId="16" fillId="13" borderId="2" xfId="0" applyNumberFormat="1" applyFont="1" applyFill="1" applyBorder="1" applyAlignment="1">
      <alignment horizontal="center" vertical="center"/>
    </xf>
    <xf numFmtId="166" fontId="2" fillId="3" borderId="4" xfId="2" applyNumberFormat="1" applyFont="1" applyBorder="1" applyAlignment="1">
      <alignment horizontal="center" vertical="center"/>
    </xf>
    <xf numFmtId="166" fontId="2" fillId="3" borderId="5" xfId="2" applyNumberFormat="1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2" fontId="18" fillId="5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/>
    </xf>
    <xf numFmtId="2" fontId="17" fillId="5" borderId="3" xfId="0" applyNumberFormat="1" applyFont="1" applyFill="1" applyBorder="1" applyAlignment="1">
      <alignment horizontal="center" vertical="center"/>
    </xf>
    <xf numFmtId="167" fontId="19" fillId="5" borderId="1" xfId="0" applyNumberFormat="1" applyFont="1" applyFill="1" applyBorder="1" applyAlignment="1">
      <alignment horizontal="center" vertical="center"/>
    </xf>
    <xf numFmtId="165" fontId="14" fillId="19" borderId="1" xfId="0" applyNumberFormat="1" applyFont="1" applyFill="1" applyBorder="1" applyAlignment="1">
      <alignment horizontal="center" vertical="center"/>
    </xf>
    <xf numFmtId="0" fontId="20" fillId="19" borderId="1" xfId="0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8" borderId="3" xfId="3" applyFont="1" applyFill="1" applyBorder="1" applyAlignment="1" applyProtection="1">
      <alignment horizontal="center" vertical="center"/>
    </xf>
    <xf numFmtId="0" fontId="9" fillId="20" borderId="1" xfId="3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15" fillId="17" borderId="1" xfId="0" applyNumberFormat="1" applyFont="1" applyFill="1" applyBorder="1" applyAlignment="1">
      <alignment horizontal="center" vertical="center"/>
    </xf>
    <xf numFmtId="165" fontId="13" fillId="13" borderId="1" xfId="0" applyNumberFormat="1" applyFont="1" applyFill="1" applyBorder="1" applyAlignment="1">
      <alignment horizontal="center" vertical="center"/>
    </xf>
    <xf numFmtId="165" fontId="2" fillId="3" borderId="5" xfId="2" applyNumberFormat="1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9" fillId="8" borderId="7" xfId="3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/>
    </xf>
    <xf numFmtId="166" fontId="13" fillId="13" borderId="1" xfId="0" applyNumberFormat="1" applyFont="1" applyFill="1" applyBorder="1" applyAlignment="1">
      <alignment horizontal="center" vertical="center"/>
    </xf>
    <xf numFmtId="0" fontId="13" fillId="0" borderId="0" xfId="0" applyFont="1"/>
    <xf numFmtId="166" fontId="17" fillId="5" borderId="3" xfId="0" applyNumberFormat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7" fontId="24" fillId="21" borderId="1" xfId="0" applyNumberFormat="1" applyFont="1" applyFill="1" applyBorder="1" applyAlignment="1">
      <alignment horizontal="center" vertical="center"/>
    </xf>
    <xf numFmtId="17" fontId="22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/>
    </xf>
  </cellXfs>
  <cellStyles count="4">
    <cellStyle name="60% - Énfasis3" xfId="2" builtinId="40"/>
    <cellStyle name="Énfasis2" xfId="1" builtinId="33"/>
    <cellStyle name="Hipervínculo" xfId="3" builtinId="8"/>
    <cellStyle name="Normal" xfId="0" builtinId="0"/>
  </cellStyles>
  <dxfs count="3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patternFill>
          <bgColor rgb="FFFFFF00"/>
        </pattern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theme="0"/>
          </stop>
          <stop position="1">
            <color rgb="FF990033"/>
          </stop>
        </gradient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1%20Todo%20Peluqueria/1%20Planilla%20Excel/OriginalPeluque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uestos"/>
      <sheetName val="Publicidad"/>
      <sheetName val="Datos"/>
      <sheetName val="Articulos"/>
      <sheetName val="Productos Gral"/>
      <sheetName val="ResTGral"/>
      <sheetName val="Imprimir"/>
      <sheetName val="Tab Compras"/>
      <sheetName val="R.TCompras"/>
      <sheetName val="Consignacion"/>
      <sheetName val="Compras"/>
      <sheetName val="Ventas"/>
      <sheetName val="Perfumeria"/>
      <sheetName val="Compventaperf"/>
      <sheetName val="Pagos"/>
      <sheetName val="Impre Telefonos"/>
      <sheetName val="Santiago"/>
      <sheetName val="Martin"/>
      <sheetName val="Emilio"/>
      <sheetName val="x"/>
      <sheetName val="Monotributos"/>
      <sheetName val="Aportes"/>
      <sheetName val="Utilidad"/>
      <sheetName val="Utilidad 2"/>
      <sheetName val="Finales"/>
      <sheetName val="Resumen Diario"/>
      <sheetName val="Resumen Mensual"/>
      <sheetName val="PruebaTPerf"/>
      <sheetName val="Cajas"/>
      <sheetName val="Plata Diaria"/>
      <sheetName val="Variaciones"/>
      <sheetName val="Lista Precios"/>
      <sheetName val="Stock Todos Articulos"/>
      <sheetName val="Impresion Stock Articulos"/>
      <sheetName val="Impresion Stock Tinturas"/>
      <sheetName val="Impresion ControlPerfumeria"/>
      <sheetName val="Impresion Stock Senigalias"/>
      <sheetName val="Impresion Hoja Ventas"/>
      <sheetName val="Cajas (2)"/>
      <sheetName val="Impresion Precio Prod"/>
      <sheetName val="Ropa y Cambio"/>
      <sheetName val="Caja Empleados"/>
      <sheetName val="Control Diario"/>
      <sheetName val="Hoja de Pedi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F1">
            <v>0</v>
          </cell>
        </row>
        <row r="23">
          <cell r="B23" t="str">
            <v>$ Mañana</v>
          </cell>
        </row>
        <row r="35">
          <cell r="B35" t="str">
            <v>$ Mañana</v>
          </cell>
        </row>
        <row r="47">
          <cell r="B47" t="str">
            <v>$ Mañana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Q56"/>
  <sheetViews>
    <sheetView tabSelected="1" workbookViewId="0">
      <selection activeCell="B7" sqref="B7"/>
    </sheetView>
  </sheetViews>
  <sheetFormatPr baseColWidth="10" defaultRowHeight="15" x14ac:dyDescent="0.25"/>
  <sheetData>
    <row r="4" spans="2:17" ht="18" x14ac:dyDescent="0.25">
      <c r="I4" s="1" t="s">
        <v>0</v>
      </c>
      <c r="J4" s="1"/>
      <c r="K4" s="1"/>
      <c r="L4" s="1"/>
      <c r="M4" s="2"/>
    </row>
    <row r="5" spans="2:17" ht="20.25" x14ac:dyDescent="0.25">
      <c r="B5" s="3">
        <f>COUNTBLANK(B7:B15)</f>
        <v>9</v>
      </c>
      <c r="C5" s="4" t="s">
        <v>1</v>
      </c>
      <c r="D5" s="5"/>
      <c r="E5" s="4" t="s">
        <v>1</v>
      </c>
      <c r="G5" s="6" t="s">
        <v>2</v>
      </c>
      <c r="H5" s="6" t="s">
        <v>3</v>
      </c>
      <c r="I5" s="7">
        <f>[1]Santiago!C1</f>
        <v>0</v>
      </c>
      <c r="M5" s="8"/>
      <c r="N5" s="9"/>
      <c r="O5" s="2"/>
    </row>
    <row r="6" spans="2:17" ht="15.75" x14ac:dyDescent="0.25">
      <c r="B6" s="10" t="s">
        <v>4</v>
      </c>
      <c r="C6" s="11" t="s">
        <v>5</v>
      </c>
      <c r="D6" s="11" t="s">
        <v>6</v>
      </c>
      <c r="E6" s="12" t="s">
        <v>7</v>
      </c>
      <c r="F6" s="11" t="s">
        <v>6</v>
      </c>
      <c r="G6" s="11" t="s">
        <v>1</v>
      </c>
      <c r="H6" s="11" t="s">
        <v>6</v>
      </c>
      <c r="I6" s="13" t="s">
        <v>8</v>
      </c>
      <c r="J6" s="14" t="s">
        <v>9</v>
      </c>
      <c r="K6" s="15" t="s">
        <v>10</v>
      </c>
      <c r="L6" s="16"/>
      <c r="M6" s="17" t="s">
        <v>11</v>
      </c>
      <c r="N6" s="18" t="s">
        <v>12</v>
      </c>
      <c r="O6" s="19" t="s">
        <v>13</v>
      </c>
      <c r="Q6" s="10" t="s">
        <v>14</v>
      </c>
    </row>
    <row r="7" spans="2:17" x14ac:dyDescent="0.25">
      <c r="B7" s="20"/>
      <c r="C7" s="21"/>
      <c r="D7" s="22"/>
      <c r="E7" s="23"/>
      <c r="F7" s="24"/>
      <c r="G7" s="25">
        <f t="shared" ref="G7:H15" si="0">C7+E7</f>
        <v>0</v>
      </c>
      <c r="H7" s="26">
        <f>D7+F7</f>
        <v>0</v>
      </c>
      <c r="I7" s="27">
        <f>H7*$D$1</f>
        <v>0</v>
      </c>
      <c r="J7" s="28" t="str">
        <f>IFERROR(IF(B7="","",[1]Monotributos!E$17),"")</f>
        <v/>
      </c>
      <c r="K7" s="29">
        <f t="shared" ref="K7:K15" si="1">IF(S7+U7=""," ",S7+U7)</f>
        <v>0</v>
      </c>
      <c r="L7" s="30">
        <f>[1]Santiago!$K$1</f>
        <v>0</v>
      </c>
      <c r="M7" s="31" t="str">
        <f>IFERROR(IF(G7&lt;20,I7+J7+K7+L7-T7-V7+[1]Santiago!$F$1,I7+J7+K7+L7-T7-V7+[1]Santiago!$F$1-($H$6*$D$1)),"")</f>
        <v/>
      </c>
      <c r="N7" s="24"/>
      <c r="O7" s="32" t="str">
        <f>IFERROR(N7-M7,"")</f>
        <v/>
      </c>
      <c r="P7" s="33" t="str">
        <f>IFERROR(I7-J7-L7+T7+V7,"")</f>
        <v/>
      </c>
      <c r="Q7" s="34" t="str">
        <f>IF(P7&lt;0,"",IF(G7&lt;20,P7,P7+$H$6*$D$1))</f>
        <v/>
      </c>
    </row>
    <row r="8" spans="2:17" x14ac:dyDescent="0.25">
      <c r="B8" s="20" t="str">
        <f>IF([1]Santiago!B9="","",[1]Santiago!B9)</f>
        <v/>
      </c>
      <c r="C8" s="21"/>
      <c r="D8" s="22"/>
      <c r="E8" s="23"/>
      <c r="F8" s="24"/>
      <c r="G8" s="25">
        <f t="shared" si="0"/>
        <v>0</v>
      </c>
      <c r="H8" s="26">
        <f t="shared" si="0"/>
        <v>0</v>
      </c>
      <c r="I8" s="27">
        <f t="shared" ref="I8:I15" si="2">H8*$D$1</f>
        <v>0</v>
      </c>
      <c r="J8" s="28" t="str">
        <f>IFERROR(IF(B8="","",[1]Monotributos!E$17),"")</f>
        <v/>
      </c>
      <c r="K8" s="35">
        <f t="shared" si="1"/>
        <v>0</v>
      </c>
      <c r="L8" s="30">
        <f>[1]Santiago!$K$1</f>
        <v>0</v>
      </c>
      <c r="M8" s="31" t="str">
        <f>IFERROR(IF(G8&lt;20,I8+J8+K8+L8-T8-V8+[1]Santiago!$F$1-O7,I8+J8+K8+L8-T8-V8+[1]Santiago!$F$1-O7-($H$6*$D$1)),"")</f>
        <v/>
      </c>
      <c r="N8" s="24"/>
      <c r="O8" s="32" t="str">
        <f t="shared" ref="O8:O15" si="3">IFERROR(N8-M8,"")</f>
        <v/>
      </c>
      <c r="P8" s="33" t="str">
        <f>IFERROR(I8-J8-L8+T8+V8,"")</f>
        <v/>
      </c>
      <c r="Q8" s="34" t="str">
        <f t="shared" ref="Q8:Q15" si="4">IF(P8&lt;0,"",IF(G8&lt;20,P8,P8+$H$6*$D$1))</f>
        <v/>
      </c>
    </row>
    <row r="9" spans="2:17" x14ac:dyDescent="0.25">
      <c r="B9" s="20" t="str">
        <f>IF([1]Santiago!B10="","",[1]Santiago!B10)</f>
        <v/>
      </c>
      <c r="C9" s="21"/>
      <c r="D9" s="22"/>
      <c r="E9" s="23"/>
      <c r="F9" s="24"/>
      <c r="G9" s="25">
        <f t="shared" si="0"/>
        <v>0</v>
      </c>
      <c r="H9" s="26">
        <f t="shared" si="0"/>
        <v>0</v>
      </c>
      <c r="I9" s="27">
        <f t="shared" si="2"/>
        <v>0</v>
      </c>
      <c r="J9" s="28" t="str">
        <f>IFERROR(IF(B9="","",[1]Monotributos!E$17),"")</f>
        <v/>
      </c>
      <c r="K9" s="35">
        <f t="shared" si="1"/>
        <v>0</v>
      </c>
      <c r="L9" s="30">
        <f>[1]Santiago!$K$1</f>
        <v>0</v>
      </c>
      <c r="M9" s="31" t="str">
        <f>IFERROR(IF(G9&lt;20,I9+J9+K9+L9-T9-V9+[1]Santiago!$F$1-O8,I9+J9+K9+L9-T9-V9+[1]Santiago!$F$1-O8-($H$6*$D$1)),"")</f>
        <v/>
      </c>
      <c r="N9" s="24"/>
      <c r="O9" s="32" t="str">
        <f t="shared" si="3"/>
        <v/>
      </c>
      <c r="P9" s="33" t="str">
        <f t="shared" ref="P9:P15" si="5">IFERROR(I9-J9-L9+T9+V9,"")</f>
        <v/>
      </c>
      <c r="Q9" s="34" t="str">
        <f t="shared" si="4"/>
        <v/>
      </c>
    </row>
    <row r="10" spans="2:17" x14ac:dyDescent="0.25">
      <c r="B10" s="20" t="str">
        <f>IF([1]Santiago!B11="","",[1]Santiago!B11)</f>
        <v/>
      </c>
      <c r="C10" s="21"/>
      <c r="D10" s="22"/>
      <c r="E10" s="23"/>
      <c r="F10" s="24"/>
      <c r="G10" s="25">
        <f t="shared" si="0"/>
        <v>0</v>
      </c>
      <c r="H10" s="26">
        <f t="shared" si="0"/>
        <v>0</v>
      </c>
      <c r="I10" s="27">
        <f t="shared" si="2"/>
        <v>0</v>
      </c>
      <c r="J10" s="28" t="str">
        <f>IFERROR(IF(B10="","",[1]Monotributos!E$17),"")</f>
        <v/>
      </c>
      <c r="K10" s="35">
        <f t="shared" si="1"/>
        <v>0</v>
      </c>
      <c r="L10" s="30">
        <f>[1]Santiago!$K$1</f>
        <v>0</v>
      </c>
      <c r="M10" s="31" t="str">
        <f>IFERROR(IF(G10&lt;20,I10+J10+K10+L10-T10-V10+[1]Santiago!$F$1-O9,I10+J10+K10+L10-T10-V10+[1]Santiago!$F$1-O9-($H$6*$D$1)),"")</f>
        <v/>
      </c>
      <c r="N10" s="24"/>
      <c r="O10" s="32" t="str">
        <f t="shared" si="3"/>
        <v/>
      </c>
      <c r="P10" s="33" t="str">
        <f t="shared" si="5"/>
        <v/>
      </c>
      <c r="Q10" s="34" t="str">
        <f>IF(P10&lt;0,"",IF(G10&lt;20,P10,P10+$H$6*$D$1))</f>
        <v/>
      </c>
    </row>
    <row r="11" spans="2:17" x14ac:dyDescent="0.25">
      <c r="B11" s="20" t="str">
        <f>IF([1]Santiago!B12="","",[1]Santiago!B12)</f>
        <v/>
      </c>
      <c r="C11" s="21"/>
      <c r="D11" s="22"/>
      <c r="E11" s="23"/>
      <c r="F11" s="24"/>
      <c r="G11" s="25">
        <f t="shared" si="0"/>
        <v>0</v>
      </c>
      <c r="H11" s="26">
        <f t="shared" si="0"/>
        <v>0</v>
      </c>
      <c r="I11" s="27">
        <f t="shared" si="2"/>
        <v>0</v>
      </c>
      <c r="J11" s="28" t="str">
        <f>IFERROR(IF(B11="","",[1]Monotributos!E$17),"")</f>
        <v/>
      </c>
      <c r="K11" s="35">
        <f t="shared" si="1"/>
        <v>0</v>
      </c>
      <c r="L11" s="30">
        <f>[1]Santiago!$K$1</f>
        <v>0</v>
      </c>
      <c r="M11" s="31" t="str">
        <f>IFERROR(IF(G11&lt;20,I11+J11+K11+L11-T11-V11+[1]Santiago!$F$1-O10,I11+J11+K11+L11-T11-V11+[1]Santiago!$F$1-O10-($H$6*$D$1)),"")</f>
        <v/>
      </c>
      <c r="N11" s="24"/>
      <c r="O11" s="32" t="str">
        <f t="shared" si="3"/>
        <v/>
      </c>
      <c r="P11" s="33" t="str">
        <f t="shared" si="5"/>
        <v/>
      </c>
      <c r="Q11" s="34" t="str">
        <f t="shared" si="4"/>
        <v/>
      </c>
    </row>
    <row r="12" spans="2:17" x14ac:dyDescent="0.25">
      <c r="B12" s="20" t="str">
        <f>IF([1]Santiago!B13="","",[1]Santiago!B13)</f>
        <v/>
      </c>
      <c r="C12" s="21"/>
      <c r="D12" s="22"/>
      <c r="E12" s="23"/>
      <c r="F12" s="24"/>
      <c r="G12" s="25">
        <f t="shared" si="0"/>
        <v>0</v>
      </c>
      <c r="H12" s="26">
        <f t="shared" si="0"/>
        <v>0</v>
      </c>
      <c r="I12" s="27">
        <f t="shared" si="2"/>
        <v>0</v>
      </c>
      <c r="J12" s="28" t="str">
        <f>IFERROR(IF(B12="","",[1]Monotributos!E$17),"")</f>
        <v/>
      </c>
      <c r="K12" s="35">
        <f t="shared" si="1"/>
        <v>0</v>
      </c>
      <c r="L12" s="30">
        <f>[1]Santiago!$K$1</f>
        <v>0</v>
      </c>
      <c r="M12" s="31" t="str">
        <f>IFERROR(IF(G12&lt;20,I12+J12+K12+L12-T12-V12+[1]Santiago!$F$1-O11,I12+J12+K12+L12-T12-V12+[1]Santiago!$F$1-O11-($H$6*$D$1)),"")</f>
        <v/>
      </c>
      <c r="N12" s="24"/>
      <c r="O12" s="32" t="str">
        <f t="shared" si="3"/>
        <v/>
      </c>
      <c r="P12" s="33" t="str">
        <f t="shared" si="5"/>
        <v/>
      </c>
      <c r="Q12" s="34" t="str">
        <f t="shared" si="4"/>
        <v/>
      </c>
    </row>
    <row r="13" spans="2:17" x14ac:dyDescent="0.25">
      <c r="B13" s="20" t="str">
        <f>IF([1]Santiago!B14="","",[1]Santiago!B14)</f>
        <v/>
      </c>
      <c r="C13" s="21"/>
      <c r="D13" s="22"/>
      <c r="E13" s="23"/>
      <c r="F13" s="24"/>
      <c r="G13" s="25">
        <f t="shared" si="0"/>
        <v>0</v>
      </c>
      <c r="H13" s="26">
        <f t="shared" si="0"/>
        <v>0</v>
      </c>
      <c r="I13" s="27">
        <f t="shared" si="2"/>
        <v>0</v>
      </c>
      <c r="J13" s="28" t="str">
        <f>IFERROR(IF(B13="","",[1]Monotributos!E$17),"")</f>
        <v/>
      </c>
      <c r="K13" s="35">
        <f t="shared" si="1"/>
        <v>0</v>
      </c>
      <c r="L13" s="30">
        <f>[1]Santiago!$K$1</f>
        <v>0</v>
      </c>
      <c r="M13" s="31" t="str">
        <f>IFERROR(IF(G13&lt;20,I13+J13+K13+L13-T13-V13+[1]Santiago!$F$1-O12,I13+J13+K13+L13-T13-V13+[1]Santiago!$F$1-O12-($H$6*$D$1)),"")</f>
        <v/>
      </c>
      <c r="N13" s="24"/>
      <c r="O13" s="32" t="str">
        <f t="shared" si="3"/>
        <v/>
      </c>
      <c r="P13" s="33" t="str">
        <f t="shared" si="5"/>
        <v/>
      </c>
      <c r="Q13" s="34" t="str">
        <f t="shared" si="4"/>
        <v/>
      </c>
    </row>
    <row r="14" spans="2:17" x14ac:dyDescent="0.25">
      <c r="B14" s="20" t="str">
        <f>IF([1]Santiago!B15="","",[1]Santiago!B15)</f>
        <v/>
      </c>
      <c r="C14" s="21"/>
      <c r="D14" s="22"/>
      <c r="E14" s="23"/>
      <c r="F14" s="24"/>
      <c r="G14" s="25">
        <f t="shared" si="0"/>
        <v>0</v>
      </c>
      <c r="H14" s="26">
        <f t="shared" si="0"/>
        <v>0</v>
      </c>
      <c r="I14" s="27">
        <f t="shared" si="2"/>
        <v>0</v>
      </c>
      <c r="J14" s="28" t="str">
        <f>IFERROR(IF(B14="","",[1]Monotributos!E$17),"")</f>
        <v/>
      </c>
      <c r="K14" s="35">
        <f t="shared" si="1"/>
        <v>0</v>
      </c>
      <c r="L14" s="30">
        <f>[1]Santiago!$K$1</f>
        <v>0</v>
      </c>
      <c r="M14" s="31" t="str">
        <f>IFERROR(IF(G14&lt;20,I14+J14+K14+L14-T14-V14+[1]Santiago!$F$1-O13,I14+J14+K14+L14-T14-V14+[1]Santiago!$F$1-O13-($H$6*$D$1)),"")</f>
        <v/>
      </c>
      <c r="N14" s="24"/>
      <c r="O14" s="32" t="str">
        <f t="shared" si="3"/>
        <v/>
      </c>
      <c r="P14" s="33" t="str">
        <f t="shared" si="5"/>
        <v/>
      </c>
      <c r="Q14" s="34" t="str">
        <f t="shared" si="4"/>
        <v/>
      </c>
    </row>
    <row r="15" spans="2:17" x14ac:dyDescent="0.25">
      <c r="B15" s="20" t="str">
        <f>IF([1]Santiago!B16="","",[1]Santiago!B16)</f>
        <v/>
      </c>
      <c r="C15" s="21"/>
      <c r="D15" s="22"/>
      <c r="E15" s="23"/>
      <c r="F15" s="24"/>
      <c r="G15" s="25">
        <f t="shared" si="0"/>
        <v>0</v>
      </c>
      <c r="H15" s="26">
        <f t="shared" si="0"/>
        <v>0</v>
      </c>
      <c r="I15" s="27">
        <f t="shared" si="2"/>
        <v>0</v>
      </c>
      <c r="J15" s="28" t="str">
        <f>IFERROR(IF(B15="","",[1]Monotributos!E$17),"")</f>
        <v/>
      </c>
      <c r="K15" s="36">
        <f t="shared" si="1"/>
        <v>0</v>
      </c>
      <c r="L15" s="30">
        <f>[1]Santiago!$K$1</f>
        <v>0</v>
      </c>
      <c r="M15" s="31" t="str">
        <f>IFERROR(IF(G15&lt;20,I15+J15+K15+L15-T15-V15+[1]Santiago!$F$1-O14,I15+J15+K15+L15-T15-V15+[1]Santiago!$F$1-O14-($H$6*$D$1)),"")</f>
        <v/>
      </c>
      <c r="N15" s="24"/>
      <c r="O15" s="32" t="str">
        <f t="shared" si="3"/>
        <v/>
      </c>
      <c r="P15" s="33" t="str">
        <f t="shared" si="5"/>
        <v/>
      </c>
      <c r="Q15" s="34" t="str">
        <f t="shared" si="4"/>
        <v/>
      </c>
    </row>
    <row r="16" spans="2:17" x14ac:dyDescent="0.25">
      <c r="B16" s="37" t="s">
        <v>15</v>
      </c>
      <c r="C16" s="38">
        <f t="shared" ref="C16:I16" si="6">SUM(C7:C15)</f>
        <v>0</v>
      </c>
      <c r="D16" s="39">
        <f t="shared" si="6"/>
        <v>0</v>
      </c>
      <c r="E16" s="38">
        <f t="shared" si="6"/>
        <v>0</v>
      </c>
      <c r="F16" s="39">
        <f t="shared" si="6"/>
        <v>0</v>
      </c>
      <c r="G16" s="40">
        <f t="shared" si="6"/>
        <v>0</v>
      </c>
      <c r="H16" s="40">
        <f t="shared" si="6"/>
        <v>0</v>
      </c>
      <c r="I16" s="41">
        <f t="shared" si="6"/>
        <v>0</v>
      </c>
      <c r="J16" s="42"/>
      <c r="M16" s="43"/>
      <c r="N16" s="38">
        <f>SUM(N7:N15)</f>
        <v>0</v>
      </c>
      <c r="O16" s="44" t="e">
        <f>LOOKUP(10000,O7:O15)</f>
        <v>#N/A</v>
      </c>
      <c r="P16" s="45">
        <f>SUM(P7:P15)</f>
        <v>0</v>
      </c>
      <c r="Q16" s="46">
        <f>SUM(Q7:Q15)</f>
        <v>0</v>
      </c>
    </row>
    <row r="17" spans="2:17" x14ac:dyDescent="0.25">
      <c r="B17" s="47">
        <f>G17-B5</f>
        <v>0</v>
      </c>
      <c r="G17" s="48">
        <f>COUNTIF(G7:G15,"=0")</f>
        <v>9</v>
      </c>
      <c r="Q17" s="49">
        <f>COUNTIF(G7:G15,"&gt;19")</f>
        <v>0</v>
      </c>
    </row>
    <row r="18" spans="2:17" x14ac:dyDescent="0.25">
      <c r="P18" s="50" t="s">
        <v>16</v>
      </c>
      <c r="Q18" s="50"/>
    </row>
    <row r="19" spans="2:17" ht="18" x14ac:dyDescent="0.25">
      <c r="C19" s="4" t="s">
        <v>1</v>
      </c>
      <c r="D19" s="5"/>
      <c r="E19" s="4" t="s">
        <v>1</v>
      </c>
      <c r="G19" s="6" t="s">
        <v>2</v>
      </c>
      <c r="H19" s="6" t="s">
        <v>3</v>
      </c>
      <c r="I19" s="51" t="s">
        <v>0</v>
      </c>
      <c r="J19" s="52"/>
      <c r="K19" s="52"/>
      <c r="L19" s="53"/>
      <c r="M19" s="2"/>
      <c r="N19" s="9"/>
    </row>
    <row r="20" spans="2:17" ht="15.75" x14ac:dyDescent="0.25">
      <c r="B20" s="10" t="s">
        <v>17</v>
      </c>
      <c r="C20" s="11" t="s">
        <v>5</v>
      </c>
      <c r="D20" s="11" t="s">
        <v>6</v>
      </c>
      <c r="E20" s="12" t="s">
        <v>7</v>
      </c>
      <c r="F20" s="11" t="s">
        <v>6</v>
      </c>
      <c r="G20" s="11" t="s">
        <v>1</v>
      </c>
      <c r="H20" s="11" t="s">
        <v>6</v>
      </c>
      <c r="I20" s="13" t="s">
        <v>8</v>
      </c>
      <c r="J20" s="14" t="s">
        <v>9</v>
      </c>
      <c r="K20" s="54" t="s">
        <v>10</v>
      </c>
      <c r="L20" s="55"/>
      <c r="M20" s="17" t="s">
        <v>11</v>
      </c>
      <c r="N20" s="18" t="s">
        <v>12</v>
      </c>
      <c r="O20" s="19" t="s">
        <v>13</v>
      </c>
      <c r="P20" s="56"/>
      <c r="Q20" s="10" t="s">
        <v>14</v>
      </c>
    </row>
    <row r="21" spans="2:17" x14ac:dyDescent="0.25">
      <c r="B21" s="20" t="str">
        <f>IF([1]Santiago!B23="","",[1]Santiago!B23)</f>
        <v>$ Mañana</v>
      </c>
      <c r="C21" s="21"/>
      <c r="D21" s="22"/>
      <c r="E21" s="23"/>
      <c r="F21" s="24"/>
      <c r="G21" s="25">
        <f t="shared" ref="G21:H26" si="7">C21+E21</f>
        <v>0</v>
      </c>
      <c r="H21" s="26">
        <f t="shared" si="7"/>
        <v>0</v>
      </c>
      <c r="I21" s="27">
        <f t="shared" ref="I21:I26" si="8">H21*$D$1</f>
        <v>0</v>
      </c>
      <c r="J21" s="28">
        <f>IFERROR(IF(B21="","",[1]Monotributos!E$17),"")</f>
        <v>0</v>
      </c>
      <c r="K21" s="29">
        <f t="shared" ref="K21:K26" si="9">IF(S21+U21=""," ",S21+U21)</f>
        <v>0</v>
      </c>
      <c r="L21" s="57"/>
      <c r="M21" s="31" t="str">
        <f>IFERROR(IF(G21&lt;20,I21+J21+K21-T21-V21+[1]Santiago!$F$1+(IF(O16&lt;0,+ABS(O16),-ABS(O16))),I21+J21+K21-T21-V21+[1]Santiago!$F$1+(IF(O16&lt;0,+ABS(O16),-ABS(O16)))-($H$6*$D$1)),"")</f>
        <v/>
      </c>
      <c r="N21" s="58"/>
      <c r="O21" s="32" t="str">
        <f t="shared" ref="O21:O26" si="10">IFERROR(N21-M21,"")</f>
        <v/>
      </c>
      <c r="P21" s="33">
        <f>IFERROR(I21-J21-L21+T21+V21,"")</f>
        <v>0</v>
      </c>
      <c r="Q21" s="34">
        <f>IF(P21&lt;0,"",IF(G21&lt;20,P21,P21+$H$6*$D$1))</f>
        <v>0</v>
      </c>
    </row>
    <row r="22" spans="2:17" x14ac:dyDescent="0.25">
      <c r="B22" s="20" t="str">
        <f>IF([1]Santiago!B24="","",[1]Santiago!B24)</f>
        <v/>
      </c>
      <c r="C22" s="21"/>
      <c r="D22" s="22"/>
      <c r="E22" s="23"/>
      <c r="F22" s="24"/>
      <c r="G22" s="25">
        <f t="shared" si="7"/>
        <v>0</v>
      </c>
      <c r="H22" s="26">
        <f t="shared" si="7"/>
        <v>0</v>
      </c>
      <c r="I22" s="27">
        <f t="shared" si="8"/>
        <v>0</v>
      </c>
      <c r="J22" s="28" t="str">
        <f>IFERROR(IF(B22="","",[1]Monotributos!E$17),"")</f>
        <v/>
      </c>
      <c r="K22" s="29">
        <f t="shared" si="9"/>
        <v>0</v>
      </c>
      <c r="L22" s="30">
        <f>[1]Santiago!$K$1</f>
        <v>0</v>
      </c>
      <c r="M22" s="31" t="str">
        <f>IFERROR(IF(G22&lt;20,I22+J22+K22+L22-T22-V22+[1]Santiago!$F$1-O21,I22+J22+K22+L22-T22-V22+[1]Santiago!$F$1-O21-($H$6*$D$1)),"")</f>
        <v/>
      </c>
      <c r="N22" s="58"/>
      <c r="O22" s="32" t="str">
        <f t="shared" si="10"/>
        <v/>
      </c>
      <c r="P22" s="33" t="str">
        <f>IFERROR(I22-J22-L22+T22+V22,"")</f>
        <v/>
      </c>
      <c r="Q22" s="34" t="str">
        <f t="shared" ref="Q22:Q26" si="11">IF(P22&lt;0,"",IF(G22&lt;20,P22,P22+$H$6*$D$1))</f>
        <v/>
      </c>
    </row>
    <row r="23" spans="2:17" x14ac:dyDescent="0.25">
      <c r="B23" s="20" t="str">
        <f>IF([1]Santiago!B25="","",[1]Santiago!B25)</f>
        <v/>
      </c>
      <c r="C23" s="21"/>
      <c r="D23" s="22"/>
      <c r="E23" s="23"/>
      <c r="F23" s="24"/>
      <c r="G23" s="25">
        <f t="shared" si="7"/>
        <v>0</v>
      </c>
      <c r="H23" s="26">
        <f t="shared" si="7"/>
        <v>0</v>
      </c>
      <c r="I23" s="27">
        <f t="shared" si="8"/>
        <v>0</v>
      </c>
      <c r="J23" s="28" t="str">
        <f>IFERROR(IF(B23="","",[1]Monotributos!E$17),"")</f>
        <v/>
      </c>
      <c r="K23" s="29">
        <f t="shared" si="9"/>
        <v>0</v>
      </c>
      <c r="L23" s="30">
        <f>[1]Santiago!$K$1</f>
        <v>0</v>
      </c>
      <c r="M23" s="31" t="str">
        <f>IFERROR(IF(G23&lt;20,I23+J23+K23+L23-T23-V23+[1]Santiago!$F$1-O22,I23+J23+K23+L23-T23-V23+[1]Santiago!$F$1-O22-($H$6*$D$1)),"")</f>
        <v/>
      </c>
      <c r="N23" s="58"/>
      <c r="O23" s="32" t="str">
        <f t="shared" si="10"/>
        <v/>
      </c>
      <c r="P23" s="33" t="str">
        <f>IFERROR(I23-J23-L23+T23+V23,"")</f>
        <v/>
      </c>
      <c r="Q23" s="34" t="str">
        <f t="shared" si="11"/>
        <v/>
      </c>
    </row>
    <row r="24" spans="2:17" x14ac:dyDescent="0.25">
      <c r="B24" s="20" t="str">
        <f>IF([1]Santiago!B26="","",[1]Santiago!B26)</f>
        <v/>
      </c>
      <c r="C24" s="21"/>
      <c r="D24" s="22"/>
      <c r="E24" s="23"/>
      <c r="F24" s="24"/>
      <c r="G24" s="25">
        <f t="shared" si="7"/>
        <v>0</v>
      </c>
      <c r="H24" s="26">
        <f t="shared" si="7"/>
        <v>0</v>
      </c>
      <c r="I24" s="27">
        <f t="shared" si="8"/>
        <v>0</v>
      </c>
      <c r="J24" s="28" t="str">
        <f>IFERROR(IF(B24="","",[1]Monotributos!E$17),"")</f>
        <v/>
      </c>
      <c r="K24" s="29">
        <f t="shared" si="9"/>
        <v>0</v>
      </c>
      <c r="L24" s="30">
        <f>[1]Santiago!$K$1</f>
        <v>0</v>
      </c>
      <c r="M24" s="31" t="str">
        <f>IFERROR(IF(G24&lt;20,I24+J24+K24+L24-T24-V24+[1]Santiago!$F$1-O23,I24+J24+K24+L24-T24-V24+[1]Santiago!$F$1-O23-($H$6*$D$1)),"")</f>
        <v/>
      </c>
      <c r="N24" s="58"/>
      <c r="O24" s="32" t="str">
        <f t="shared" si="10"/>
        <v/>
      </c>
      <c r="P24" s="33" t="str">
        <f t="shared" ref="P24:P26" si="12">IFERROR(I24-J24-L24+T24+V24,"")</f>
        <v/>
      </c>
      <c r="Q24" s="34" t="str">
        <f t="shared" si="11"/>
        <v/>
      </c>
    </row>
    <row r="25" spans="2:17" x14ac:dyDescent="0.25">
      <c r="B25" s="20" t="str">
        <f>IF([1]Santiago!B27="","",[1]Santiago!B27)</f>
        <v/>
      </c>
      <c r="C25" s="21"/>
      <c r="D25" s="22"/>
      <c r="E25" s="23"/>
      <c r="F25" s="24"/>
      <c r="G25" s="25">
        <f t="shared" si="7"/>
        <v>0</v>
      </c>
      <c r="H25" s="26">
        <f t="shared" si="7"/>
        <v>0</v>
      </c>
      <c r="I25" s="27">
        <f t="shared" si="8"/>
        <v>0</v>
      </c>
      <c r="J25" s="28" t="str">
        <f>IFERROR(IF(B25="","",[1]Monotributos!E$17),"")</f>
        <v/>
      </c>
      <c r="K25" s="29">
        <f t="shared" si="9"/>
        <v>0</v>
      </c>
      <c r="L25" s="30">
        <f>[1]Santiago!$K$1</f>
        <v>0</v>
      </c>
      <c r="M25" s="31" t="str">
        <f>IFERROR(IF(G25&lt;20,I25+J25+K25+L25-T25-V25+[1]Santiago!$F$1-O24,I25+J25+K25+L25-T25-V25+[1]Santiago!$F$1-O24-($H$6*$D$1)),"")</f>
        <v/>
      </c>
      <c r="N25" s="58"/>
      <c r="O25" s="32" t="str">
        <f t="shared" si="10"/>
        <v/>
      </c>
      <c r="P25" s="33" t="str">
        <f t="shared" si="12"/>
        <v/>
      </c>
      <c r="Q25" s="34" t="str">
        <f t="shared" si="11"/>
        <v/>
      </c>
    </row>
    <row r="26" spans="2:17" x14ac:dyDescent="0.25">
      <c r="B26" s="20" t="str">
        <f>IF([1]Santiago!B28="","",[1]Santiago!B28)</f>
        <v/>
      </c>
      <c r="C26" s="21"/>
      <c r="D26" s="22"/>
      <c r="E26" s="23"/>
      <c r="F26" s="24"/>
      <c r="G26" s="25">
        <f t="shared" si="7"/>
        <v>0</v>
      </c>
      <c r="H26" s="26">
        <f t="shared" si="7"/>
        <v>0</v>
      </c>
      <c r="I26" s="27">
        <f t="shared" si="8"/>
        <v>0</v>
      </c>
      <c r="J26" s="28" t="str">
        <f>IFERROR(IF(B26="","",[1]Monotributos!E$17),"")</f>
        <v/>
      </c>
      <c r="K26" s="59">
        <f t="shared" si="9"/>
        <v>0</v>
      </c>
      <c r="L26" s="30">
        <f>[1]Santiago!$K$1</f>
        <v>0</v>
      </c>
      <c r="M26" s="31" t="str">
        <f>IFERROR(IF(G26&lt;20,I26+J26+K26+L26-T26-V26+[1]Santiago!$F$1-O25,I26+J26+K26+L26-T26-V26+[1]Santiago!$F$1-O25-($H$6*$D$1)),"")</f>
        <v/>
      </c>
      <c r="N26" s="58"/>
      <c r="O26" s="32" t="str">
        <f t="shared" si="10"/>
        <v/>
      </c>
      <c r="P26" s="33" t="str">
        <f t="shared" si="12"/>
        <v/>
      </c>
      <c r="Q26" s="34" t="str">
        <f t="shared" si="11"/>
        <v/>
      </c>
    </row>
    <row r="27" spans="2:17" x14ac:dyDescent="0.25">
      <c r="C27" s="38">
        <f t="shared" ref="C27:I27" si="13">SUM(C21:C26)</f>
        <v>0</v>
      </c>
      <c r="D27" s="39">
        <f t="shared" si="13"/>
        <v>0</v>
      </c>
      <c r="E27" s="38">
        <f t="shared" si="13"/>
        <v>0</v>
      </c>
      <c r="F27" s="39">
        <f t="shared" si="13"/>
        <v>0</v>
      </c>
      <c r="G27" s="40">
        <f t="shared" si="13"/>
        <v>0</v>
      </c>
      <c r="H27" s="40">
        <f t="shared" si="13"/>
        <v>0</v>
      </c>
      <c r="I27" s="41">
        <f t="shared" si="13"/>
        <v>0</v>
      </c>
      <c r="J27" s="42"/>
      <c r="K27" s="60"/>
      <c r="L27" s="60"/>
      <c r="M27" s="61"/>
      <c r="N27" s="62">
        <f>SUM(N21:N26)</f>
        <v>0</v>
      </c>
      <c r="O27" s="44" t="e">
        <f>LOOKUP(10000,O16:O25)</f>
        <v>#N/A</v>
      </c>
      <c r="P27" s="45">
        <f>SUM(P21:P26)</f>
        <v>0</v>
      </c>
      <c r="Q27" s="46">
        <f>SUM(Q21:Q26)</f>
        <v>0</v>
      </c>
    </row>
    <row r="28" spans="2:17" x14ac:dyDescent="0.25">
      <c r="Q28" s="63">
        <f>COUNTIF(G21:G26,"&gt;19")</f>
        <v>0</v>
      </c>
    </row>
    <row r="30" spans="2:17" ht="18" x14ac:dyDescent="0.25">
      <c r="C30" s="4" t="s">
        <v>1</v>
      </c>
      <c r="D30" s="5"/>
      <c r="E30" s="4" t="s">
        <v>1</v>
      </c>
      <c r="G30" s="6" t="s">
        <v>2</v>
      </c>
      <c r="H30" s="6" t="s">
        <v>3</v>
      </c>
      <c r="I30" s="1" t="s">
        <v>0</v>
      </c>
      <c r="J30" s="1"/>
      <c r="K30" s="1"/>
      <c r="L30" s="1"/>
      <c r="M30" s="2"/>
      <c r="N30" s="9"/>
      <c r="O30" s="2"/>
      <c r="P30" s="2"/>
      <c r="Q30" s="2"/>
    </row>
    <row r="31" spans="2:17" ht="15.75" x14ac:dyDescent="0.25">
      <c r="B31" s="10" t="s">
        <v>18</v>
      </c>
      <c r="C31" s="11" t="s">
        <v>5</v>
      </c>
      <c r="D31" s="11" t="s">
        <v>6</v>
      </c>
      <c r="E31" s="12" t="s">
        <v>7</v>
      </c>
      <c r="F31" s="11" t="s">
        <v>6</v>
      </c>
      <c r="G31" s="11" t="s">
        <v>1</v>
      </c>
      <c r="H31" s="11" t="s">
        <v>6</v>
      </c>
      <c r="I31" s="13" t="s">
        <v>8</v>
      </c>
      <c r="J31" s="14" t="s">
        <v>9</v>
      </c>
      <c r="K31" s="64" t="s">
        <v>10</v>
      </c>
      <c r="L31" s="16"/>
      <c r="M31" s="17" t="s">
        <v>11</v>
      </c>
      <c r="N31" s="18" t="s">
        <v>12</v>
      </c>
      <c r="O31" s="19" t="s">
        <v>13</v>
      </c>
      <c r="P31" s="56"/>
      <c r="Q31" s="10" t="s">
        <v>14</v>
      </c>
    </row>
    <row r="32" spans="2:17" x14ac:dyDescent="0.25">
      <c r="B32" s="20" t="str">
        <f>IF([1]Santiago!B35="","",[1]Santiago!B35)</f>
        <v>$ Mañana</v>
      </c>
      <c r="C32" s="21"/>
      <c r="D32" s="22"/>
      <c r="E32" s="23"/>
      <c r="F32" s="24"/>
      <c r="G32" s="25">
        <f t="shared" ref="G32:H37" si="14">C32+E32</f>
        <v>0</v>
      </c>
      <c r="H32" s="26">
        <f t="shared" si="14"/>
        <v>0</v>
      </c>
      <c r="I32" s="27">
        <f t="shared" ref="I32:I37" si="15">H32*$D$1</f>
        <v>0</v>
      </c>
      <c r="J32" s="28">
        <f>IFERROR(IF(B32="","",[1]Monotributos!E$17),"")</f>
        <v>0</v>
      </c>
      <c r="K32" s="29">
        <f t="shared" ref="K32:K37" si="16">IF(S32+U32=""," ",S32+U32)</f>
        <v>0</v>
      </c>
      <c r="L32" s="30">
        <f>[1]Santiago!$K$1</f>
        <v>0</v>
      </c>
      <c r="M32" s="31" t="str">
        <f>IFERROR(IF(G32&lt;20,I32+J32+K32-T32-V32+[1]Santiago!$F$1+(IF(O27&lt;0,+ABS(O27),-ABS(O27))),I32+J32+K32-T32-V32+[1]Santiago!$F$1+(IF(O27&lt;0,+ABS(O27),-ABS(O27)))-($H$6*$D$1)),"")</f>
        <v/>
      </c>
      <c r="N32" s="58"/>
      <c r="O32" s="32" t="str">
        <f t="shared" ref="O32:O37" si="17">IFERROR(N32-M32,"")</f>
        <v/>
      </c>
      <c r="P32" s="33">
        <f>IFERROR(I32-J32-L32+T32+V32,"")</f>
        <v>0</v>
      </c>
      <c r="Q32" s="34">
        <f t="shared" ref="Q32:Q37" si="18">IF(P32&lt;0,"",IF(G32&lt;20,P32,P32+$H$6*$D$1))</f>
        <v>0</v>
      </c>
    </row>
    <row r="33" spans="2:17" x14ac:dyDescent="0.25">
      <c r="B33" s="20" t="str">
        <f>IF([1]Santiago!B36="","",[1]Santiago!B36)</f>
        <v/>
      </c>
      <c r="C33" s="21"/>
      <c r="D33" s="22"/>
      <c r="E33" s="23"/>
      <c r="F33" s="24"/>
      <c r="G33" s="25">
        <f t="shared" si="14"/>
        <v>0</v>
      </c>
      <c r="H33" s="26">
        <f t="shared" si="14"/>
        <v>0</v>
      </c>
      <c r="I33" s="27">
        <f t="shared" si="15"/>
        <v>0</v>
      </c>
      <c r="J33" s="28" t="str">
        <f>IFERROR(IF(B33="","",[1]Monotributos!E$17),"")</f>
        <v/>
      </c>
      <c r="K33" s="29">
        <f t="shared" si="16"/>
        <v>0</v>
      </c>
      <c r="L33" s="30">
        <f>[1]Santiago!$K$1</f>
        <v>0</v>
      </c>
      <c r="M33" s="31" t="str">
        <f>IFERROR(IF(G33&lt;20,I33+J33+K33+L33-T33-V33+[1]Santiago!$F$1-O32,I33+J33+K33+L33-T33-V33+[1]Santiago!$F$1-O32-($H$6*$D$1)),"")</f>
        <v/>
      </c>
      <c r="N33" s="58"/>
      <c r="O33" s="32" t="str">
        <f t="shared" si="17"/>
        <v/>
      </c>
      <c r="P33" s="33" t="str">
        <f>IFERROR(I33-J33-L33+T33+V33,"")</f>
        <v/>
      </c>
      <c r="Q33" s="34" t="str">
        <f>IF(P33&lt;0,"",IF(G33&lt;20,P33,P33+$H$6*$D$1))</f>
        <v/>
      </c>
    </row>
    <row r="34" spans="2:17" x14ac:dyDescent="0.25">
      <c r="B34" s="20" t="str">
        <f>IF([1]Santiago!B37="","",[1]Santiago!B37)</f>
        <v/>
      </c>
      <c r="C34" s="21"/>
      <c r="D34" s="22"/>
      <c r="E34" s="23"/>
      <c r="F34" s="24"/>
      <c r="G34" s="25">
        <f t="shared" si="14"/>
        <v>0</v>
      </c>
      <c r="H34" s="26">
        <f t="shared" si="14"/>
        <v>0</v>
      </c>
      <c r="I34" s="27">
        <f t="shared" si="15"/>
        <v>0</v>
      </c>
      <c r="J34" s="28" t="str">
        <f>IFERROR(IF(B34="","",[1]Monotributos!E$17),"")</f>
        <v/>
      </c>
      <c r="K34" s="29">
        <f t="shared" si="16"/>
        <v>0</v>
      </c>
      <c r="L34" s="30">
        <f>[1]Santiago!$K$1</f>
        <v>0</v>
      </c>
      <c r="M34" s="31" t="str">
        <f>IFERROR(IF(G34&lt;20,I34+J34+K34+L34-T34-V34+[1]Santiago!$F$1-O33,I34+J34+K34+L34-T34-V34+[1]Santiago!$F$1-O33-($H$6*$D$1)),"")</f>
        <v/>
      </c>
      <c r="N34" s="58"/>
      <c r="O34" s="32" t="str">
        <f t="shared" si="17"/>
        <v/>
      </c>
      <c r="P34" s="33" t="str">
        <f t="shared" ref="P34:P37" si="19">IFERROR(I34-J34-L34+T34+V34,"")</f>
        <v/>
      </c>
      <c r="Q34" s="34" t="str">
        <f t="shared" si="18"/>
        <v/>
      </c>
    </row>
    <row r="35" spans="2:17" x14ac:dyDescent="0.25">
      <c r="B35" s="20" t="str">
        <f>IF([1]Santiago!B38="","",[1]Santiago!B38)</f>
        <v/>
      </c>
      <c r="C35" s="21"/>
      <c r="D35" s="22"/>
      <c r="E35" s="23"/>
      <c r="F35" s="24"/>
      <c r="G35" s="25">
        <f t="shared" si="14"/>
        <v>0</v>
      </c>
      <c r="H35" s="26">
        <f t="shared" si="14"/>
        <v>0</v>
      </c>
      <c r="I35" s="27">
        <f t="shared" si="15"/>
        <v>0</v>
      </c>
      <c r="J35" s="28" t="str">
        <f>IFERROR(IF(B35="","",[1]Monotributos!E$17),"")</f>
        <v/>
      </c>
      <c r="K35" s="29">
        <f t="shared" si="16"/>
        <v>0</v>
      </c>
      <c r="L35" s="30">
        <f>[1]Santiago!$K$1</f>
        <v>0</v>
      </c>
      <c r="M35" s="31" t="str">
        <f>IFERROR(IF(G35&lt;20,I35+J35+K35+L35-T35-V35+[1]Santiago!$F$1-O34,I35+J35+K35+L35-T35-V35+[1]Santiago!$F$1-O34-($H$6*$D$1)),"")</f>
        <v/>
      </c>
      <c r="N35" s="58"/>
      <c r="O35" s="32" t="str">
        <f t="shared" si="17"/>
        <v/>
      </c>
      <c r="P35" s="33" t="str">
        <f t="shared" si="19"/>
        <v/>
      </c>
      <c r="Q35" s="34" t="str">
        <f t="shared" si="18"/>
        <v/>
      </c>
    </row>
    <row r="36" spans="2:17" x14ac:dyDescent="0.25">
      <c r="B36" s="20" t="str">
        <f>IF([1]Santiago!B39="","",[1]Santiago!B39)</f>
        <v/>
      </c>
      <c r="C36" s="21"/>
      <c r="D36" s="22"/>
      <c r="E36" s="23"/>
      <c r="F36" s="24"/>
      <c r="G36" s="25">
        <f t="shared" si="14"/>
        <v>0</v>
      </c>
      <c r="H36" s="26">
        <f t="shared" si="14"/>
        <v>0</v>
      </c>
      <c r="I36" s="27">
        <f t="shared" si="15"/>
        <v>0</v>
      </c>
      <c r="J36" s="28" t="str">
        <f>IFERROR(IF(B36="","",[1]Monotributos!E$17),"")</f>
        <v/>
      </c>
      <c r="K36" s="29">
        <f t="shared" si="16"/>
        <v>0</v>
      </c>
      <c r="L36" s="30">
        <f>[1]Santiago!$K$1</f>
        <v>0</v>
      </c>
      <c r="M36" s="31" t="str">
        <f>IFERROR(IF(G36&lt;20,I36+J36+K36+L36-T36-V36+[1]Santiago!$F$1-O35,I36+J36+K36+L36-T36-V36+[1]Santiago!$F$1-O35-($H$6*$D$1)),"")</f>
        <v/>
      </c>
      <c r="N36" s="58"/>
      <c r="O36" s="32" t="str">
        <f t="shared" si="17"/>
        <v/>
      </c>
      <c r="P36" s="33" t="str">
        <f>IFERROR(I36-J36-L36+T36+V36,"")</f>
        <v/>
      </c>
      <c r="Q36" s="34" t="str">
        <f t="shared" si="18"/>
        <v/>
      </c>
    </row>
    <row r="37" spans="2:17" x14ac:dyDescent="0.25">
      <c r="B37" s="20" t="str">
        <f>IF([1]Santiago!B40="","",[1]Santiago!B40)</f>
        <v/>
      </c>
      <c r="C37" s="21"/>
      <c r="D37" s="22"/>
      <c r="E37" s="23"/>
      <c r="F37" s="24"/>
      <c r="G37" s="25">
        <f t="shared" si="14"/>
        <v>0</v>
      </c>
      <c r="H37" s="26">
        <f t="shared" si="14"/>
        <v>0</v>
      </c>
      <c r="I37" s="27">
        <f t="shared" si="15"/>
        <v>0</v>
      </c>
      <c r="J37" s="28" t="str">
        <f>IFERROR(IF(B37="","",[1]Monotributos!E$17),"")</f>
        <v/>
      </c>
      <c r="K37" s="59">
        <f t="shared" si="16"/>
        <v>0</v>
      </c>
      <c r="L37" s="30">
        <f>[1]Santiago!$K$1</f>
        <v>0</v>
      </c>
      <c r="M37" s="31" t="str">
        <f>IFERROR(IF(G37&lt;20,I37+J37+K37+L37-T37-V37+[1]Santiago!$F$1-O36,I37+J37+K37+L37-T37-V37+[1]Santiago!$F$1-O36-($H$6*$D$1)),"")</f>
        <v/>
      </c>
      <c r="N37" s="58"/>
      <c r="O37" s="32" t="str">
        <f t="shared" si="17"/>
        <v/>
      </c>
      <c r="P37" s="33" t="str">
        <f t="shared" si="19"/>
        <v/>
      </c>
      <c r="Q37" s="34" t="str">
        <f t="shared" si="18"/>
        <v/>
      </c>
    </row>
    <row r="38" spans="2:17" x14ac:dyDescent="0.25">
      <c r="C38" s="38">
        <f t="shared" ref="C38:I38" si="20">SUM(C32:C37)</f>
        <v>0</v>
      </c>
      <c r="D38" s="39">
        <f t="shared" si="20"/>
        <v>0</v>
      </c>
      <c r="E38" s="38">
        <f t="shared" si="20"/>
        <v>0</v>
      </c>
      <c r="F38" s="39">
        <f t="shared" si="20"/>
        <v>0</v>
      </c>
      <c r="G38" s="40">
        <f t="shared" si="20"/>
        <v>0</v>
      </c>
      <c r="H38" s="40">
        <f t="shared" si="20"/>
        <v>0</v>
      </c>
      <c r="I38" s="41">
        <f t="shared" si="20"/>
        <v>0</v>
      </c>
      <c r="J38" s="42"/>
      <c r="K38" s="60"/>
      <c r="L38" s="60"/>
      <c r="M38" s="61"/>
      <c r="N38" s="62">
        <f>SUM(N32:N37)</f>
        <v>0</v>
      </c>
      <c r="O38" s="44" t="e">
        <f>LOOKUP(10000,O28:O36)</f>
        <v>#N/A</v>
      </c>
      <c r="P38" s="45">
        <f>SUM(P32:P37)</f>
        <v>0</v>
      </c>
      <c r="Q38" s="46">
        <f>SUM(Q32:Q37)</f>
        <v>0</v>
      </c>
    </row>
    <row r="39" spans="2:17" x14ac:dyDescent="0.25">
      <c r="Q39" s="65">
        <f>COUNTIF(G32:G37,"&gt;19")</f>
        <v>0</v>
      </c>
    </row>
    <row r="41" spans="2:17" ht="18" x14ac:dyDescent="0.25">
      <c r="C41" s="4" t="s">
        <v>1</v>
      </c>
      <c r="D41" s="5"/>
      <c r="E41" s="4" t="s">
        <v>1</v>
      </c>
      <c r="G41" s="6" t="s">
        <v>2</v>
      </c>
      <c r="H41" s="6" t="s">
        <v>3</v>
      </c>
      <c r="I41" s="1" t="s">
        <v>0</v>
      </c>
      <c r="J41" s="1"/>
      <c r="K41" s="1"/>
      <c r="L41" s="1"/>
      <c r="M41" s="2"/>
      <c r="N41" s="9"/>
      <c r="O41" s="2"/>
      <c r="P41" s="2"/>
      <c r="Q41" s="2"/>
    </row>
    <row r="42" spans="2:17" ht="15.75" x14ac:dyDescent="0.25">
      <c r="B42" s="10" t="s">
        <v>19</v>
      </c>
      <c r="C42" s="11" t="s">
        <v>5</v>
      </c>
      <c r="D42" s="11" t="s">
        <v>6</v>
      </c>
      <c r="E42" s="12" t="s">
        <v>7</v>
      </c>
      <c r="F42" s="11" t="s">
        <v>6</v>
      </c>
      <c r="G42" s="11" t="s">
        <v>1</v>
      </c>
      <c r="H42" s="11" t="s">
        <v>6</v>
      </c>
      <c r="I42" s="13" t="s">
        <v>8</v>
      </c>
      <c r="J42" s="14" t="s">
        <v>9</v>
      </c>
      <c r="K42" s="64" t="s">
        <v>10</v>
      </c>
      <c r="L42" s="16"/>
      <c r="M42" s="17" t="s">
        <v>11</v>
      </c>
      <c r="N42" s="18" t="s">
        <v>12</v>
      </c>
      <c r="O42" s="19" t="s">
        <v>13</v>
      </c>
      <c r="P42" s="56"/>
      <c r="Q42" s="10" t="s">
        <v>14</v>
      </c>
    </row>
    <row r="43" spans="2:17" x14ac:dyDescent="0.25">
      <c r="B43" s="20" t="str">
        <f>IF([1]Santiago!B47="","",[1]Santiago!B47)</f>
        <v>$ Mañana</v>
      </c>
      <c r="C43" s="21"/>
      <c r="D43" s="22"/>
      <c r="E43" s="23"/>
      <c r="F43" s="24"/>
      <c r="G43" s="25">
        <f t="shared" ref="G43:H51" si="21">C43+E43</f>
        <v>0</v>
      </c>
      <c r="H43" s="26">
        <f t="shared" si="21"/>
        <v>0</v>
      </c>
      <c r="I43" s="27">
        <f>H43*$D$1</f>
        <v>0</v>
      </c>
      <c r="J43" s="28">
        <f>IFERROR(IF(B43="","",[1]Monotributos!E$17),"")</f>
        <v>0</v>
      </c>
      <c r="K43" s="29">
        <f t="shared" ref="K43:K51" si="22">IF(S43+U43=""," ",S43+U43)</f>
        <v>0</v>
      </c>
      <c r="L43" s="30">
        <f>[1]Santiago!$K$1</f>
        <v>0</v>
      </c>
      <c r="M43" s="31" t="str">
        <f>IFERROR(IF(G43&lt;20,I43+J43+K43-T43-V43+[1]Santiago!$F$1+(IF(O38&lt;0,+ABS(O38),-ABS(O38))),I43+J43+K43-T43-V43+[1]Santiago!$F$1+(IF(O38&lt;0,+ABS(O38),-ABS(O38)))-($H$6*$D$1)),"")</f>
        <v/>
      </c>
      <c r="N43" s="66"/>
      <c r="O43" s="32" t="str">
        <f t="shared" ref="O43:O51" si="23">IFERROR(N43-M43,"")</f>
        <v/>
      </c>
      <c r="P43" s="33">
        <f>IFERROR(I43-J43-L43+T43+V43,"")</f>
        <v>0</v>
      </c>
      <c r="Q43" s="34">
        <f t="shared" ref="Q43:Q51" si="24">IF(P43&lt;0,"",IF(G43&lt;20,P43,P43+$H$6*$D$1))</f>
        <v>0</v>
      </c>
    </row>
    <row r="44" spans="2:17" x14ac:dyDescent="0.25">
      <c r="B44" s="20" t="str">
        <f>IF([1]Santiago!B48="","",[1]Santiago!B48)</f>
        <v/>
      </c>
      <c r="C44" s="21"/>
      <c r="D44" s="22"/>
      <c r="E44" s="23"/>
      <c r="F44" s="24"/>
      <c r="G44" s="25">
        <f t="shared" si="21"/>
        <v>0</v>
      </c>
      <c r="H44" s="26">
        <f t="shared" si="21"/>
        <v>0</v>
      </c>
      <c r="I44" s="27">
        <f t="shared" ref="I44:I51" si="25">H44*$D$1</f>
        <v>0</v>
      </c>
      <c r="J44" s="28" t="str">
        <f>IFERROR(IF(B44="","",[1]Monotributos!E$17),"")</f>
        <v/>
      </c>
      <c r="K44" s="29">
        <f t="shared" si="22"/>
        <v>0</v>
      </c>
      <c r="L44" s="30">
        <f>[1]Santiago!$K$1</f>
        <v>0</v>
      </c>
      <c r="M44" s="31" t="str">
        <f>IFERROR(IF(G44&lt;20,I44+J44+K44+L44-T44-V44+[1]Santiago!$F$1-O43,I44+J44+K44+L44-T44-V44+[1]Santiago!$F$1-O43-($H$6*$D$1)),"")</f>
        <v/>
      </c>
      <c r="N44" s="66"/>
      <c r="O44" s="32" t="str">
        <f t="shared" si="23"/>
        <v/>
      </c>
      <c r="P44" s="33" t="str">
        <f t="shared" ref="P44:P51" si="26">IFERROR(I44-J44-L44+T44+V44,"")</f>
        <v/>
      </c>
      <c r="Q44" s="34" t="str">
        <f t="shared" si="24"/>
        <v/>
      </c>
    </row>
    <row r="45" spans="2:17" x14ac:dyDescent="0.25">
      <c r="B45" s="20" t="str">
        <f>IF([1]Santiago!B49="","",[1]Santiago!B49)</f>
        <v/>
      </c>
      <c r="C45" s="21"/>
      <c r="D45" s="22"/>
      <c r="E45" s="23"/>
      <c r="F45" s="24"/>
      <c r="G45" s="25">
        <f t="shared" si="21"/>
        <v>0</v>
      </c>
      <c r="H45" s="26">
        <f t="shared" si="21"/>
        <v>0</v>
      </c>
      <c r="I45" s="27">
        <f t="shared" si="25"/>
        <v>0</v>
      </c>
      <c r="J45" s="28" t="str">
        <f>IFERROR(IF(B45="","",[1]Monotributos!E$17),"")</f>
        <v/>
      </c>
      <c r="K45" s="29">
        <f t="shared" si="22"/>
        <v>0</v>
      </c>
      <c r="L45" s="30">
        <f>[1]Santiago!$K$1</f>
        <v>0</v>
      </c>
      <c r="M45" s="31" t="str">
        <f>IFERROR(IF(G45&lt;20,I45+J45+K45+L45-T45-V45+[1]Santiago!$F$1-O44,I45+J45+K45+L45-T45-V45+[1]Santiago!$F$1-O44-($H$6*$D$1)),"")</f>
        <v/>
      </c>
      <c r="N45" s="66"/>
      <c r="O45" s="32" t="str">
        <f t="shared" si="23"/>
        <v/>
      </c>
      <c r="P45" s="33" t="str">
        <f>IFERROR(I45-J45-L45+T45+V45,"")</f>
        <v/>
      </c>
      <c r="Q45" s="34" t="str">
        <f t="shared" si="24"/>
        <v/>
      </c>
    </row>
    <row r="46" spans="2:17" x14ac:dyDescent="0.25">
      <c r="B46" s="20" t="str">
        <f>IF([1]Santiago!B50="","",[1]Santiago!B50)</f>
        <v/>
      </c>
      <c r="C46" s="21"/>
      <c r="D46" s="22"/>
      <c r="E46" s="23"/>
      <c r="F46" s="24"/>
      <c r="G46" s="25">
        <f t="shared" si="21"/>
        <v>0</v>
      </c>
      <c r="H46" s="26">
        <f t="shared" si="21"/>
        <v>0</v>
      </c>
      <c r="I46" s="27">
        <f t="shared" si="25"/>
        <v>0</v>
      </c>
      <c r="J46" s="28" t="str">
        <f>IFERROR(IF(B46="","",[1]Monotributos!E$17),"")</f>
        <v/>
      </c>
      <c r="K46" s="29">
        <f t="shared" si="22"/>
        <v>0</v>
      </c>
      <c r="L46" s="30">
        <f>[1]Santiago!$K$1</f>
        <v>0</v>
      </c>
      <c r="M46" s="31" t="str">
        <f>IFERROR(IF(G46&lt;20,I46+J46+K46+L46-T46-V46+[1]Santiago!$F$1-O45,I46+J46+K46+L46-T46-V46+[1]Santiago!$F$1-O45-($H$6*$D$1)),"")</f>
        <v/>
      </c>
      <c r="N46" s="66"/>
      <c r="O46" s="32" t="str">
        <f t="shared" si="23"/>
        <v/>
      </c>
      <c r="P46" s="33" t="str">
        <f t="shared" si="26"/>
        <v/>
      </c>
      <c r="Q46" s="34" t="str">
        <f t="shared" si="24"/>
        <v/>
      </c>
    </row>
    <row r="47" spans="2:17" x14ac:dyDescent="0.25">
      <c r="B47" s="20" t="str">
        <f>IF([1]Santiago!B51="","",[1]Santiago!B51)</f>
        <v/>
      </c>
      <c r="C47" s="21"/>
      <c r="D47" s="22"/>
      <c r="E47" s="23"/>
      <c r="F47" s="24"/>
      <c r="G47" s="25">
        <f t="shared" si="21"/>
        <v>0</v>
      </c>
      <c r="H47" s="26">
        <f t="shared" si="21"/>
        <v>0</v>
      </c>
      <c r="I47" s="27">
        <f t="shared" si="25"/>
        <v>0</v>
      </c>
      <c r="J47" s="28" t="str">
        <f>IFERROR(IF(B47="","",[1]Monotributos!E$17),"")</f>
        <v/>
      </c>
      <c r="K47" s="29">
        <f t="shared" si="22"/>
        <v>0</v>
      </c>
      <c r="L47" s="30">
        <f>[1]Santiago!$K$1</f>
        <v>0</v>
      </c>
      <c r="M47" s="31" t="str">
        <f>IFERROR(IF(G47&lt;20,I47+J47+K47+L47-T47-V47+[1]Santiago!$F$1-O46,I47+J47+K47+L47-T47-V47+[1]Santiago!$F$1-O46-($H$6*$D$1)),"")</f>
        <v/>
      </c>
      <c r="N47" s="66"/>
      <c r="O47" s="32" t="str">
        <f t="shared" si="23"/>
        <v/>
      </c>
      <c r="P47" s="33" t="str">
        <f>IFERROR(I47-J47-L47+T47+V47,"")</f>
        <v/>
      </c>
      <c r="Q47" s="34" t="str">
        <f t="shared" si="24"/>
        <v/>
      </c>
    </row>
    <row r="48" spans="2:17" x14ac:dyDescent="0.25">
      <c r="B48" s="20" t="str">
        <f>IF([1]Santiago!B52="","",[1]Santiago!B52)</f>
        <v/>
      </c>
      <c r="C48" s="21"/>
      <c r="D48" s="22"/>
      <c r="E48" s="23"/>
      <c r="F48" s="24"/>
      <c r="G48" s="25">
        <f t="shared" si="21"/>
        <v>0</v>
      </c>
      <c r="H48" s="26">
        <f t="shared" si="21"/>
        <v>0</v>
      </c>
      <c r="I48" s="27">
        <f t="shared" si="25"/>
        <v>0</v>
      </c>
      <c r="J48" s="28" t="str">
        <f>IFERROR(IF(B48="","",[1]Monotributos!E$17),"")</f>
        <v/>
      </c>
      <c r="K48" s="29">
        <f t="shared" si="22"/>
        <v>0</v>
      </c>
      <c r="L48" s="30">
        <f>[1]Santiago!$K$1</f>
        <v>0</v>
      </c>
      <c r="M48" s="31" t="str">
        <f>IFERROR(IF(G48&lt;20,I48+J48+K48+L48-T48-V48+[1]Santiago!$F$1-O47,I48+J48+K48+L48-T48-V48+[1]Santiago!$F$1-O47-($H$6*$D$1)),"")</f>
        <v/>
      </c>
      <c r="N48" s="66"/>
      <c r="O48" s="32" t="str">
        <f t="shared" si="23"/>
        <v/>
      </c>
      <c r="P48" s="33" t="str">
        <f t="shared" si="26"/>
        <v/>
      </c>
      <c r="Q48" s="34" t="str">
        <f t="shared" si="24"/>
        <v/>
      </c>
    </row>
    <row r="49" spans="2:17" x14ac:dyDescent="0.25">
      <c r="B49" s="20" t="str">
        <f>IF([1]Santiago!B53="","",[1]Santiago!B53)</f>
        <v/>
      </c>
      <c r="C49" s="21"/>
      <c r="D49" s="22"/>
      <c r="E49" s="23"/>
      <c r="F49" s="24"/>
      <c r="G49" s="25">
        <f t="shared" si="21"/>
        <v>0</v>
      </c>
      <c r="H49" s="26">
        <f t="shared" si="21"/>
        <v>0</v>
      </c>
      <c r="I49" s="27">
        <f t="shared" si="25"/>
        <v>0</v>
      </c>
      <c r="J49" s="28" t="str">
        <f>IFERROR(IF(B49="","",[1]Monotributos!E$17),"")</f>
        <v/>
      </c>
      <c r="K49" s="29">
        <f t="shared" si="22"/>
        <v>0</v>
      </c>
      <c r="L49" s="30">
        <f>[1]Santiago!$K$1</f>
        <v>0</v>
      </c>
      <c r="M49" s="31" t="str">
        <f>IFERROR(IF(G49&lt;20,I49+J49+K49+L49-T49-V49+[1]Santiago!$F$1-O48,I49+J49+K49+L49-T49-V49+[1]Santiago!$F$1-O48-($H$6*$D$1)),"")</f>
        <v/>
      </c>
      <c r="N49" s="66"/>
      <c r="O49" s="32" t="str">
        <f t="shared" si="23"/>
        <v/>
      </c>
      <c r="P49" s="33" t="str">
        <f t="shared" si="26"/>
        <v/>
      </c>
      <c r="Q49" s="34" t="str">
        <f t="shared" si="24"/>
        <v/>
      </c>
    </row>
    <row r="50" spans="2:17" x14ac:dyDescent="0.25">
      <c r="B50" s="20" t="str">
        <f>IF([1]Santiago!B54="","",[1]Santiago!B54)</f>
        <v/>
      </c>
      <c r="C50" s="21"/>
      <c r="D50" s="22"/>
      <c r="E50" s="23"/>
      <c r="F50" s="24"/>
      <c r="G50" s="25">
        <f t="shared" si="21"/>
        <v>0</v>
      </c>
      <c r="H50" s="26">
        <f t="shared" si="21"/>
        <v>0</v>
      </c>
      <c r="I50" s="27">
        <f t="shared" si="25"/>
        <v>0</v>
      </c>
      <c r="J50" s="28" t="str">
        <f>IFERROR(IF(B50="","",[1]Monotributos!E$17),"")</f>
        <v/>
      </c>
      <c r="K50" s="29">
        <f t="shared" si="22"/>
        <v>0</v>
      </c>
      <c r="L50" s="30">
        <f>[1]Santiago!$K$1</f>
        <v>0</v>
      </c>
      <c r="M50" s="31" t="str">
        <f>IFERROR(IF(G50&lt;20,I50+J50+K50+L50-T50-V50+[1]Santiago!$F$1-O49,I50+J50+K50+L50-T50-V50+[1]Santiago!$F$1-O49-($H$6*$D$1)),"")</f>
        <v/>
      </c>
      <c r="N50" s="66"/>
      <c r="O50" s="32" t="str">
        <f t="shared" si="23"/>
        <v/>
      </c>
      <c r="P50" s="33" t="str">
        <f t="shared" si="26"/>
        <v/>
      </c>
      <c r="Q50" s="34" t="str">
        <f t="shared" si="24"/>
        <v/>
      </c>
    </row>
    <row r="51" spans="2:17" x14ac:dyDescent="0.25">
      <c r="B51" s="20"/>
      <c r="C51" s="21"/>
      <c r="D51" s="22"/>
      <c r="E51" s="23"/>
      <c r="F51" s="24"/>
      <c r="G51" s="25">
        <f t="shared" si="21"/>
        <v>0</v>
      </c>
      <c r="H51" s="26">
        <f t="shared" si="21"/>
        <v>0</v>
      </c>
      <c r="I51" s="27">
        <f t="shared" si="25"/>
        <v>0</v>
      </c>
      <c r="J51" s="28" t="str">
        <f>IFERROR(IF(B51="","",[1]Monotributos!E$17),"")</f>
        <v/>
      </c>
      <c r="K51" s="59">
        <f t="shared" si="22"/>
        <v>0</v>
      </c>
      <c r="L51" s="30">
        <f>[1]Santiago!$K$1</f>
        <v>0</v>
      </c>
      <c r="M51" s="31" t="str">
        <f>IFERROR(IF(G51&lt;20,I51+J51+K51+L51-T51-V51+[1]Santiago!$F$1-O50,I51+J51+K51+L51-T51-V51+[1]Santiago!$F$1-O50-($H$6*$D$1)),"")</f>
        <v/>
      </c>
      <c r="N51" s="66"/>
      <c r="O51" s="32" t="str">
        <f t="shared" si="23"/>
        <v/>
      </c>
      <c r="P51" s="33" t="str">
        <f t="shared" si="26"/>
        <v/>
      </c>
      <c r="Q51" s="34" t="str">
        <f t="shared" si="24"/>
        <v/>
      </c>
    </row>
    <row r="52" spans="2:17" x14ac:dyDescent="0.25">
      <c r="B52" s="67"/>
      <c r="C52" s="38">
        <f t="shared" ref="C52:I52" si="27">SUM(C43:C51)</f>
        <v>0</v>
      </c>
      <c r="D52" s="39">
        <f t="shared" si="27"/>
        <v>0</v>
      </c>
      <c r="E52" s="38">
        <f t="shared" si="27"/>
        <v>0</v>
      </c>
      <c r="F52" s="39">
        <f t="shared" si="27"/>
        <v>0</v>
      </c>
      <c r="G52" s="40">
        <f t="shared" si="27"/>
        <v>0</v>
      </c>
      <c r="H52" s="40">
        <f t="shared" si="27"/>
        <v>0</v>
      </c>
      <c r="I52" s="41">
        <f t="shared" si="27"/>
        <v>0</v>
      </c>
      <c r="J52" s="60"/>
      <c r="K52" s="60"/>
      <c r="L52" s="60"/>
      <c r="M52" s="61"/>
      <c r="N52" s="62">
        <f>SUM(N43:N51)</f>
        <v>0</v>
      </c>
      <c r="O52" s="44" t="e">
        <f>LOOKUP(10000,O42:O50)</f>
        <v>#N/A</v>
      </c>
      <c r="P52" s="68">
        <f>SUM(P43:P51)</f>
        <v>0</v>
      </c>
      <c r="Q52" s="46">
        <f>SUM(Q43:Q51)</f>
        <v>0</v>
      </c>
    </row>
    <row r="53" spans="2:17" x14ac:dyDescent="0.25">
      <c r="Q53" s="65">
        <f>COUNTIF(G43:G51,"&gt;19")</f>
        <v>0</v>
      </c>
    </row>
    <row r="54" spans="2:17" ht="16.5" x14ac:dyDescent="0.25">
      <c r="G54" s="69" t="s">
        <v>1</v>
      </c>
      <c r="I54" s="70" t="s">
        <v>20</v>
      </c>
      <c r="K54" s="71" t="s">
        <v>21</v>
      </c>
      <c r="M54" s="72" t="s">
        <v>22</v>
      </c>
      <c r="Q54" s="73">
        <f>IFERROR(Q16+Q27+Q38+Q52,"0")</f>
        <v>0</v>
      </c>
    </row>
    <row r="55" spans="2:17" ht="16.5" x14ac:dyDescent="0.25">
      <c r="G55" s="69" t="s">
        <v>23</v>
      </c>
      <c r="I55" s="70" t="s">
        <v>1</v>
      </c>
      <c r="K55" s="74" t="e">
        <f>#REF!</f>
        <v>#REF!</v>
      </c>
      <c r="M55" s="72" t="s">
        <v>24</v>
      </c>
    </row>
    <row r="56" spans="2:17" x14ac:dyDescent="0.25">
      <c r="G56" s="24">
        <f>G16+G27+G38+G52</f>
        <v>0</v>
      </c>
      <c r="I56" s="75" t="e">
        <f>G56/[1]Santiago!C62</f>
        <v>#DIV/0!</v>
      </c>
      <c r="K56" s="76" t="e">
        <f>L68/[1]Santiago!C62</f>
        <v>#DIV/0!</v>
      </c>
      <c r="M56" s="75" t="e">
        <f>(I16+I27+I38+I52)/[1]Santiago!C62</f>
        <v>#DIV/0!</v>
      </c>
      <c r="P56" s="77" t="s">
        <v>25</v>
      </c>
      <c r="Q56" s="77"/>
    </row>
  </sheetData>
  <mergeCells count="5">
    <mergeCell ref="I4:L4"/>
    <mergeCell ref="I19:L19"/>
    <mergeCell ref="I30:L30"/>
    <mergeCell ref="I41:L41"/>
    <mergeCell ref="P56:Q56"/>
  </mergeCells>
  <conditionalFormatting sqref="Q7 Q15">
    <cfRule type="expression" dxfId="32" priority="17">
      <formula>(G7:G15)&gt;19</formula>
    </cfRule>
    <cfRule type="top10" dxfId="31" priority="33" rank="1"/>
  </conditionalFormatting>
  <conditionalFormatting sqref="G7:G15">
    <cfRule type="top10" dxfId="30" priority="32" rank="1"/>
  </conditionalFormatting>
  <conditionalFormatting sqref="G21:G26">
    <cfRule type="top10" dxfId="29" priority="31" rank="1"/>
  </conditionalFormatting>
  <conditionalFormatting sqref="G32:G37">
    <cfRule type="top10" dxfId="28" priority="30" rank="1"/>
  </conditionalFormatting>
  <conditionalFormatting sqref="G43:G51">
    <cfRule type="top10" dxfId="27" priority="29" rank="1"/>
  </conditionalFormatting>
  <conditionalFormatting sqref="O7:O15">
    <cfRule type="cellIs" dxfId="26" priority="28" operator="lessThan">
      <formula>0</formula>
    </cfRule>
  </conditionalFormatting>
  <conditionalFormatting sqref="O21:O26">
    <cfRule type="cellIs" dxfId="25" priority="27" operator="lessThan">
      <formula>0</formula>
    </cfRule>
  </conditionalFormatting>
  <conditionalFormatting sqref="O32:O37">
    <cfRule type="cellIs" dxfId="24" priority="26" operator="lessThan">
      <formula>0</formula>
    </cfRule>
  </conditionalFormatting>
  <conditionalFormatting sqref="O43:O51">
    <cfRule type="cellIs" dxfId="23" priority="25" operator="lessThan">
      <formula>0</formula>
    </cfRule>
  </conditionalFormatting>
  <conditionalFormatting sqref="B7:B15 B21:B26 B32:B37 B43:B51">
    <cfRule type="timePeriod" dxfId="22" priority="24" timePeriod="today">
      <formula>FLOOR(B7,1)=TODAY()</formula>
    </cfRule>
  </conditionalFormatting>
  <conditionalFormatting sqref="M7">
    <cfRule type="cellIs" dxfId="21" priority="23" operator="lessThan">
      <formula>0</formula>
    </cfRule>
  </conditionalFormatting>
  <conditionalFormatting sqref="Q44:Q51">
    <cfRule type="top10" dxfId="20" priority="21" rank="1"/>
  </conditionalFormatting>
  <conditionalFormatting sqref="P21:P26">
    <cfRule type="top10" dxfId="19" priority="20" rank="1"/>
  </conditionalFormatting>
  <conditionalFormatting sqref="P32:P37">
    <cfRule type="top10" dxfId="18" priority="19" rank="1"/>
  </conditionalFormatting>
  <conditionalFormatting sqref="P43:P51">
    <cfRule type="top10" dxfId="17" priority="18" rank="1"/>
  </conditionalFormatting>
  <conditionalFormatting sqref="Q21:Q26">
    <cfRule type="expression" dxfId="16" priority="16">
      <formula>(G21:G26)&gt;19</formula>
    </cfRule>
    <cfRule type="top10" dxfId="15" priority="22" rank="1"/>
  </conditionalFormatting>
  <conditionalFormatting sqref="Q43:Q51">
    <cfRule type="expression" dxfId="14" priority="15">
      <formula>(G43:G51)&gt;19</formula>
    </cfRule>
  </conditionalFormatting>
  <conditionalFormatting sqref="M8:M15">
    <cfRule type="cellIs" dxfId="13" priority="14" operator="lessThan">
      <formula>0</formula>
    </cfRule>
  </conditionalFormatting>
  <conditionalFormatting sqref="Q32:Q37">
    <cfRule type="expression" dxfId="12" priority="12">
      <formula>(G32:G37)&gt;19</formula>
    </cfRule>
    <cfRule type="top10" dxfId="11" priority="13" rank="1"/>
  </conditionalFormatting>
  <conditionalFormatting sqref="M44:M51">
    <cfRule type="cellIs" dxfId="10" priority="5" operator="lessThan">
      <formula>0</formula>
    </cfRule>
  </conditionalFormatting>
  <conditionalFormatting sqref="L21">
    <cfRule type="cellIs" dxfId="9" priority="11" operator="lessThan">
      <formula>0</formula>
    </cfRule>
  </conditionalFormatting>
  <conditionalFormatting sqref="M21">
    <cfRule type="cellIs" dxfId="8" priority="10" operator="lessThan">
      <formula>0</formula>
    </cfRule>
  </conditionalFormatting>
  <conditionalFormatting sqref="M22:M26">
    <cfRule type="cellIs" dxfId="7" priority="9" operator="lessThan">
      <formula>0</formula>
    </cfRule>
  </conditionalFormatting>
  <conditionalFormatting sqref="M32">
    <cfRule type="cellIs" dxfId="6" priority="8" operator="lessThan">
      <formula>0</formula>
    </cfRule>
  </conditionalFormatting>
  <conditionalFormatting sqref="M43">
    <cfRule type="cellIs" dxfId="5" priority="7" operator="lessThan">
      <formula>0</formula>
    </cfRule>
  </conditionalFormatting>
  <conditionalFormatting sqref="M33:M37">
    <cfRule type="cellIs" dxfId="4" priority="6" operator="lessThan">
      <formula>0</formula>
    </cfRule>
  </conditionalFormatting>
  <conditionalFormatting sqref="O16">
    <cfRule type="cellIs" dxfId="3" priority="4" operator="lessThan">
      <formula>0</formula>
    </cfRule>
  </conditionalFormatting>
  <conditionalFormatting sqref="O27">
    <cfRule type="cellIs" dxfId="2" priority="3" operator="lessThan">
      <formula>0</formula>
    </cfRule>
  </conditionalFormatting>
  <conditionalFormatting sqref="O38">
    <cfRule type="cellIs" dxfId="1" priority="2" operator="lessThan">
      <formula>0</formula>
    </cfRule>
  </conditionalFormatting>
  <conditionalFormatting sqref="O52">
    <cfRule type="cellIs" dxfId="0" priority="1" operator="lessThan">
      <formula>0</formula>
    </cfRule>
  </conditionalFormatting>
  <dataValidations count="4">
    <dataValidation type="whole" allowBlank="1" showInputMessage="1" showErrorMessage="1" sqref="D7:D15 D21:D26 F21:F26 F7:F15 F32:F37 D32:D37 D43:D51 F43:F51 N7:N15 N21:N26 N32:N37 N43:N51">
      <formula1>0</formula1>
      <formula2>3000</formula2>
    </dataValidation>
    <dataValidation type="date" errorStyle="information" allowBlank="1" showInputMessage="1" showErrorMessage="1" error="Solo año 2014" sqref="B7:B15 B21:B26 B32:B37 B43:B51">
      <formula1>42370</formula1>
      <formula2>42735</formula2>
    </dataValidation>
    <dataValidation type="whole" errorStyle="information" allowBlank="1" showInputMessage="1" showErrorMessage="1" error="Solo numeros enteros_x000a_" sqref="C7:C15 C21:C26 E21:E26 E7:E15 E32:E37 C32:C37 C43:C51 E43:E51">
      <formula1>0</formula1>
      <formula2>30</formula2>
    </dataValidation>
    <dataValidation type="whole" allowBlank="1" showInputMessage="1" showErrorMessage="1" sqref="H7:I15 H21:I26 H43:I51 H32:I37 O7:O15 O21:O26 O32:O37 O43:O51 K43:L51 K32:L37 K7:L15 K21:K26 L22:L26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2017-12-08T17:27:09Z</dcterms:created>
  <dcterms:modified xsi:type="dcterms:W3CDTF">2017-12-08T17:27:53Z</dcterms:modified>
</cp:coreProperties>
</file>