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SARA PROYECTO AEROSUCRE\"/>
    </mc:Choice>
  </mc:AlternateContent>
  <bookViews>
    <workbookView xWindow="0" yWindow="0" windowWidth="24000" windowHeight="9735" activeTab="1"/>
  </bookViews>
  <sheets>
    <sheet name="11 IMPRVD CLIMB" sheetId="2" r:id="rId1"/>
    <sheet name="Hoja1" sheetId="1" r:id="rId2"/>
  </sheets>
  <externalReferences>
    <externalReference r:id="rId3"/>
  </externalReferences>
  <definedNames>
    <definedName name="DISPATCHCONFIG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0" i="1" l="1"/>
  <c r="P11" i="1" s="1"/>
  <c r="Q10" i="1"/>
  <c r="R17" i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R74" i="1" s="1"/>
  <c r="R75" i="1" s="1"/>
  <c r="R76" i="1" s="1"/>
  <c r="R77" i="1" s="1"/>
  <c r="R78" i="1" s="1"/>
  <c r="R79" i="1" s="1"/>
  <c r="R80" i="1" s="1"/>
  <c r="R81" i="1" s="1"/>
  <c r="R82" i="1" s="1"/>
  <c r="R83" i="1" s="1"/>
  <c r="R84" i="1" s="1"/>
  <c r="R85" i="1" s="1"/>
  <c r="R86" i="1" s="1"/>
  <c r="R87" i="1" s="1"/>
  <c r="R88" i="1" s="1"/>
  <c r="R89" i="1" s="1"/>
  <c r="R90" i="1" s="1"/>
  <c r="R91" i="1" s="1"/>
  <c r="R92" i="1" s="1"/>
  <c r="R93" i="1" s="1"/>
  <c r="R94" i="1" s="1"/>
  <c r="R95" i="1" s="1"/>
  <c r="R96" i="1" s="1"/>
  <c r="R97" i="1" s="1"/>
  <c r="R98" i="1" s="1"/>
  <c r="R99" i="1" s="1"/>
  <c r="R100" i="1" s="1"/>
  <c r="R101" i="1" s="1"/>
  <c r="R102" i="1" s="1"/>
  <c r="R103" i="1" s="1"/>
  <c r="R104" i="1" s="1"/>
  <c r="R105" i="1" s="1"/>
  <c r="O17" i="1"/>
  <c r="O18" i="1" s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S3" i="1"/>
  <c r="Z29" i="1"/>
  <c r="R5" i="1" s="1"/>
  <c r="Y29" i="1"/>
  <c r="S5" i="1" s="1"/>
  <c r="X29" i="1"/>
  <c r="R4" i="1" s="1"/>
  <c r="W29" i="1"/>
  <c r="S4" i="1" s="1"/>
  <c r="V29" i="1"/>
  <c r="R3" i="1" s="1"/>
  <c r="P3" i="1"/>
  <c r="Z4" i="1"/>
  <c r="Y4" i="1"/>
  <c r="X4" i="1"/>
  <c r="W4" i="1"/>
  <c r="V4" i="1"/>
  <c r="U4" i="1"/>
  <c r="W3" i="1" s="1"/>
  <c r="O4" i="1" s="1"/>
  <c r="S22" i="1" l="1"/>
  <c r="O97" i="1"/>
  <c r="S98" i="1"/>
  <c r="S82" i="1"/>
  <c r="S66" i="1"/>
  <c r="S50" i="1"/>
  <c r="S34" i="1"/>
  <c r="S18" i="1"/>
  <c r="S105" i="1"/>
  <c r="S94" i="1"/>
  <c r="S78" i="1"/>
  <c r="S62" i="1"/>
  <c r="S46" i="1"/>
  <c r="S30" i="1"/>
  <c r="S17" i="1"/>
  <c r="S90" i="1"/>
  <c r="S74" i="1"/>
  <c r="S58" i="1"/>
  <c r="S42" i="1"/>
  <c r="S26" i="1"/>
  <c r="S16" i="1"/>
  <c r="S102" i="1"/>
  <c r="S86" i="1"/>
  <c r="S70" i="1"/>
  <c r="S54" i="1"/>
  <c r="S38" i="1"/>
  <c r="S101" i="1"/>
  <c r="S97" i="1"/>
  <c r="S93" i="1"/>
  <c r="S89" i="1"/>
  <c r="S85" i="1"/>
  <c r="S81" i="1"/>
  <c r="S77" i="1"/>
  <c r="S73" i="1"/>
  <c r="S69" i="1"/>
  <c r="S65" i="1"/>
  <c r="S61" i="1"/>
  <c r="S57" i="1"/>
  <c r="S53" i="1"/>
  <c r="S49" i="1"/>
  <c r="S45" i="1"/>
  <c r="S41" i="1"/>
  <c r="S37" i="1"/>
  <c r="S33" i="1"/>
  <c r="S29" i="1"/>
  <c r="S25" i="1"/>
  <c r="S21" i="1"/>
  <c r="S104" i="1"/>
  <c r="S100" i="1"/>
  <c r="S96" i="1"/>
  <c r="S92" i="1"/>
  <c r="S88" i="1"/>
  <c r="S84" i="1"/>
  <c r="S80" i="1"/>
  <c r="S76" i="1"/>
  <c r="S72" i="1"/>
  <c r="S68" i="1"/>
  <c r="S64" i="1"/>
  <c r="S60" i="1"/>
  <c r="S56" i="1"/>
  <c r="S52" i="1"/>
  <c r="S48" i="1"/>
  <c r="S44" i="1"/>
  <c r="S40" i="1"/>
  <c r="S36" i="1"/>
  <c r="S32" i="1"/>
  <c r="S28" i="1"/>
  <c r="S24" i="1"/>
  <c r="S20" i="1"/>
  <c r="S103" i="1"/>
  <c r="S99" i="1"/>
  <c r="S95" i="1"/>
  <c r="S91" i="1"/>
  <c r="S87" i="1"/>
  <c r="S83" i="1"/>
  <c r="S79" i="1"/>
  <c r="S75" i="1"/>
  <c r="S71" i="1"/>
  <c r="S67" i="1"/>
  <c r="S63" i="1"/>
  <c r="S59" i="1"/>
  <c r="S55" i="1"/>
  <c r="S51" i="1"/>
  <c r="S47" i="1"/>
  <c r="S43" i="1"/>
  <c r="S39" i="1"/>
  <c r="S35" i="1"/>
  <c r="S31" i="1"/>
  <c r="S27" i="1"/>
  <c r="S23" i="1"/>
  <c r="S19" i="1"/>
  <c r="Z3" i="1"/>
  <c r="P5" i="1" s="1"/>
  <c r="P95" i="1" s="1"/>
  <c r="N95" i="1" s="1"/>
  <c r="Y3" i="1"/>
  <c r="O5" i="1" s="1"/>
  <c r="X3" i="1"/>
  <c r="P4" i="1" s="1"/>
  <c r="V3" i="1"/>
  <c r="O3" i="1" s="1"/>
  <c r="P76" i="1" l="1"/>
  <c r="N76" i="1" s="1"/>
  <c r="P38" i="1"/>
  <c r="N38" i="1" s="1"/>
  <c r="P86" i="1"/>
  <c r="N86" i="1" s="1"/>
  <c r="P79" i="1"/>
  <c r="N79" i="1" s="1"/>
  <c r="P28" i="1"/>
  <c r="N28" i="1" s="1"/>
  <c r="P60" i="1"/>
  <c r="N60" i="1" s="1"/>
  <c r="P92" i="1"/>
  <c r="N92" i="1" s="1"/>
  <c r="P17" i="1"/>
  <c r="N17" i="1" s="1"/>
  <c r="P33" i="1"/>
  <c r="N33" i="1" s="1"/>
  <c r="P49" i="1"/>
  <c r="N49" i="1" s="1"/>
  <c r="P65" i="1"/>
  <c r="N65" i="1" s="1"/>
  <c r="P81" i="1"/>
  <c r="N81" i="1" s="1"/>
  <c r="P21" i="1"/>
  <c r="N21" i="1" s="1"/>
  <c r="P37" i="1"/>
  <c r="N37" i="1" s="1"/>
  <c r="P53" i="1"/>
  <c r="N53" i="1" s="1"/>
  <c r="P69" i="1"/>
  <c r="N69" i="1" s="1"/>
  <c r="P85" i="1"/>
  <c r="N85" i="1" s="1"/>
  <c r="P25" i="1"/>
  <c r="N25" i="1" s="1"/>
  <c r="P41" i="1"/>
  <c r="N41" i="1" s="1"/>
  <c r="P57" i="1"/>
  <c r="N57" i="1" s="1"/>
  <c r="P73" i="1"/>
  <c r="N73" i="1" s="1"/>
  <c r="P89" i="1"/>
  <c r="N89" i="1" s="1"/>
  <c r="P29" i="1"/>
  <c r="N29" i="1" s="1"/>
  <c r="P45" i="1"/>
  <c r="N45" i="1" s="1"/>
  <c r="P61" i="1"/>
  <c r="N61" i="1" s="1"/>
  <c r="P77" i="1"/>
  <c r="N77" i="1" s="1"/>
  <c r="P93" i="1"/>
  <c r="N93" i="1" s="1"/>
  <c r="P26" i="1"/>
  <c r="N26" i="1" s="1"/>
  <c r="P42" i="1"/>
  <c r="N42" i="1" s="1"/>
  <c r="P58" i="1"/>
  <c r="N58" i="1" s="1"/>
  <c r="P74" i="1"/>
  <c r="N74" i="1" s="1"/>
  <c r="P90" i="1"/>
  <c r="N90" i="1" s="1"/>
  <c r="P19" i="1"/>
  <c r="N19" i="1" s="1"/>
  <c r="P35" i="1"/>
  <c r="N35" i="1" s="1"/>
  <c r="P51" i="1"/>
  <c r="N51" i="1" s="1"/>
  <c r="P67" i="1"/>
  <c r="N67" i="1" s="1"/>
  <c r="P83" i="1"/>
  <c r="N83" i="1" s="1"/>
  <c r="P32" i="1"/>
  <c r="N32" i="1" s="1"/>
  <c r="P48" i="1"/>
  <c r="N48" i="1" s="1"/>
  <c r="P64" i="1"/>
  <c r="N64" i="1" s="1"/>
  <c r="P80" i="1"/>
  <c r="N80" i="1" s="1"/>
  <c r="P70" i="1"/>
  <c r="N70" i="1" s="1"/>
  <c r="P47" i="1"/>
  <c r="N47" i="1" s="1"/>
  <c r="P30" i="1"/>
  <c r="N30" i="1" s="1"/>
  <c r="P46" i="1"/>
  <c r="N46" i="1" s="1"/>
  <c r="P62" i="1"/>
  <c r="N62" i="1" s="1"/>
  <c r="P78" i="1"/>
  <c r="N78" i="1" s="1"/>
  <c r="P94" i="1"/>
  <c r="N94" i="1" s="1"/>
  <c r="P23" i="1"/>
  <c r="N23" i="1" s="1"/>
  <c r="P39" i="1"/>
  <c r="N39" i="1" s="1"/>
  <c r="P55" i="1"/>
  <c r="N55" i="1" s="1"/>
  <c r="P71" i="1"/>
  <c r="N71" i="1" s="1"/>
  <c r="P87" i="1"/>
  <c r="N87" i="1" s="1"/>
  <c r="P20" i="1"/>
  <c r="N20" i="1" s="1"/>
  <c r="P36" i="1"/>
  <c r="N36" i="1" s="1"/>
  <c r="P52" i="1"/>
  <c r="N52" i="1" s="1"/>
  <c r="P68" i="1"/>
  <c r="N68" i="1" s="1"/>
  <c r="P84" i="1"/>
  <c r="N84" i="1" s="1"/>
  <c r="P96" i="1"/>
  <c r="N96" i="1" s="1"/>
  <c r="P22" i="1"/>
  <c r="N22" i="1" s="1"/>
  <c r="P54" i="1"/>
  <c r="N54" i="1" s="1"/>
  <c r="P31" i="1"/>
  <c r="N31" i="1" s="1"/>
  <c r="P63" i="1"/>
  <c r="N63" i="1" s="1"/>
  <c r="P44" i="1"/>
  <c r="N44" i="1" s="1"/>
  <c r="P18" i="1"/>
  <c r="N18" i="1" s="1"/>
  <c r="P34" i="1"/>
  <c r="N34" i="1" s="1"/>
  <c r="P50" i="1"/>
  <c r="N50" i="1" s="1"/>
  <c r="P66" i="1"/>
  <c r="N66" i="1" s="1"/>
  <c r="P82" i="1"/>
  <c r="N82" i="1" s="1"/>
  <c r="P27" i="1"/>
  <c r="N27" i="1" s="1"/>
  <c r="P43" i="1"/>
  <c r="N43" i="1" s="1"/>
  <c r="P59" i="1"/>
  <c r="N59" i="1" s="1"/>
  <c r="P75" i="1"/>
  <c r="N75" i="1" s="1"/>
  <c r="P91" i="1"/>
  <c r="N91" i="1" s="1"/>
  <c r="P24" i="1"/>
  <c r="N24" i="1" s="1"/>
  <c r="P40" i="1"/>
  <c r="N40" i="1" s="1"/>
  <c r="P56" i="1"/>
  <c r="N56" i="1" s="1"/>
  <c r="P72" i="1"/>
  <c r="N72" i="1" s="1"/>
  <c r="P88" i="1"/>
  <c r="N88" i="1" s="1"/>
  <c r="P16" i="1"/>
  <c r="N16" i="1" s="1"/>
  <c r="O98" i="1"/>
  <c r="P97" i="1"/>
  <c r="N97" i="1" s="1"/>
  <c r="O99" i="1" l="1"/>
  <c r="P98" i="1"/>
  <c r="N98" i="1" s="1"/>
  <c r="O100" i="1" l="1"/>
  <c r="P99" i="1"/>
  <c r="N99" i="1" s="1"/>
  <c r="O101" i="1" l="1"/>
  <c r="P100" i="1"/>
  <c r="N100" i="1" s="1"/>
  <c r="O102" i="1" l="1"/>
  <c r="P101" i="1"/>
  <c r="N101" i="1" s="1"/>
  <c r="O103" i="1" l="1"/>
  <c r="P102" i="1"/>
  <c r="N102" i="1" s="1"/>
  <c r="O104" i="1" l="1"/>
  <c r="P103" i="1"/>
  <c r="N103" i="1" s="1"/>
  <c r="O105" i="1" l="1"/>
  <c r="P105" i="1" s="1"/>
  <c r="N105" i="1" s="1"/>
  <c r="N8" i="1" s="1"/>
  <c r="Q9" i="1" s="1"/>
  <c r="P104" i="1"/>
  <c r="N104" i="1" s="1"/>
</calcChain>
</file>

<file path=xl/sharedStrings.xml><?xml version="1.0" encoding="utf-8"?>
<sst xmlns="http://schemas.openxmlformats.org/spreadsheetml/2006/main" count="9" uniqueCount="8">
  <si>
    <t>X1</t>
  </si>
  <si>
    <t>Y1</t>
  </si>
  <si>
    <t>X2</t>
  </si>
  <si>
    <t>Y2</t>
  </si>
  <si>
    <t>dx</t>
  </si>
  <si>
    <t>Resta</t>
  </si>
  <si>
    <t>Valor Minimo</t>
  </si>
  <si>
    <t>Interseccion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</si>
</sst>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1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74721826235899"/>
          <c:y val="0.15533980582524301"/>
          <c:w val="0.76849896193109501"/>
          <c:h val="0.716620034146217"/>
        </c:manualLayout>
      </c:layout>
      <c:scatterChart>
        <c:scatterStyle val="lineMarker"/>
        <c:varyColors val="0"/>
        <c:ser>
          <c:idx val="2"/>
          <c:order val="0"/>
          <c:tx>
            <c:v>Field Limit</c:v>
          </c:tx>
          <c:spPr>
            <a:ln w="12700" cmpd="sng">
              <a:solidFill>
                <a:srgbClr val="FFFF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1.0806969559329034E-2"/>
                  <c:y val="-3.2896364726753696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 </a:t>
                    </a:r>
                    <a:fld id="{1889251A-45D9-436F-9665-F0B04A24C50D}" type="CELLREF">
                      <a:rPr lang="en-US" baseline="0"/>
                      <a:pPr/>
                      <a:t>[CELLREF]</a:t>
                    </a:fld>
                    <a:r>
                      <a:rPr lang="en-US" baseline="0"/>
                      <a:t> lb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{1889251A-45D9-436F-9665-F0B04A24C50D}</c15:txfldGUID>
                      <c15:f>'[1]IM Climb2'!$B$3</c15:f>
                      <c15:dlblFieldTableCache>
                        <c:ptCount val="1"/>
                        <c:pt idx="0">
                          <c:v>160,555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'[1]IM Climb2'!$K$3:$K$4</c:f>
              <c:numCache>
                <c:formatCode>General</c:formatCode>
                <c:ptCount val="2"/>
                <c:pt idx="0">
                  <c:v>25</c:v>
                </c:pt>
                <c:pt idx="1">
                  <c:v>30.990000000000002</c:v>
                </c:pt>
              </c:numCache>
            </c:numRef>
          </c:xVal>
          <c:yVal>
            <c:numRef>
              <c:f>'[1]IM Climb2'!$I$3:$I$4</c:f>
              <c:numCache>
                <c:formatCode>General</c:formatCode>
                <c:ptCount val="2"/>
                <c:pt idx="0">
                  <c:v>160.66820927725882</c:v>
                </c:pt>
                <c:pt idx="1">
                  <c:v>152.92031800378365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A1-4945-9B17-515DD0D60E09}"/>
            </c:ext>
          </c:extLst>
        </c:ser>
        <c:ser>
          <c:idx val="0"/>
          <c:order val="1"/>
          <c:tx>
            <c:v>Climb Limit</c:v>
          </c:tx>
          <c:spPr>
            <a:ln w="12700" cmpd="sng">
              <a:solidFill>
                <a:srgbClr val="00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6.0038719774049747E-3"/>
                  <c:y val="2.9433589492358515E-2"/>
                </c:manualLayout>
              </c:layout>
              <c:tx>
                <c:rich>
                  <a:bodyPr/>
                  <a:lstStyle/>
                  <a:p>
                    <a:fld id="{03A772E4-F53A-4C19-94D5-BD4A498D62D7}" type="CELLREF">
                      <a:rPr lang="en-US" baseline="0"/>
                      <a:pPr/>
                      <a:t>[CELLREF]</a:t>
                    </a:fld>
                    <a:r>
                      <a:rPr lang="en-US" baseline="0"/>
                      <a:t> lb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{03A772E4-F53A-4C19-94D5-BD4A498D62D7}</c15:txfldGUID>
                      <c15:f>'[1]IM Climb2'!$B$2</c15:f>
                      <c15:dlblFieldTableCache>
                        <c:ptCount val="1"/>
                        <c:pt idx="0">
                          <c:v>181,124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'[1]IM Climb2'!$K$5:$K$6</c:f>
              <c:numCache>
                <c:formatCode>General</c:formatCode>
                <c:ptCount val="2"/>
                <c:pt idx="0">
                  <c:v>25</c:v>
                </c:pt>
                <c:pt idx="1">
                  <c:v>30.990000000000002</c:v>
                </c:pt>
              </c:numCache>
            </c:numRef>
          </c:xVal>
          <c:yVal>
            <c:numRef>
              <c:f>'[1]IM Climb2'!$I$5:$I$6</c:f>
              <c:numCache>
                <c:formatCode>General</c:formatCode>
                <c:ptCount val="2"/>
                <c:pt idx="0">
                  <c:v>181.45720040888028</c:v>
                </c:pt>
                <c:pt idx="1">
                  <c:v>184.16069889687446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A1-4945-9B17-515DD0D60E09}"/>
            </c:ext>
          </c:extLst>
        </c:ser>
        <c:ser>
          <c:idx val="1"/>
          <c:order val="2"/>
          <c:spPr>
            <a:ln w="12700" cmpd="sng">
              <a:solidFill>
                <a:srgbClr val="FF0000"/>
              </a:solidFill>
              <a:tailEnd type="stealth" w="med" len="lg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0038719774050189E-3"/>
                  <c:y val="-3.4627752343951192E-2"/>
                </c:manualLayout>
              </c:layout>
              <c:tx>
                <c:rich>
                  <a:bodyPr/>
                  <a:lstStyle/>
                  <a:p>
                    <a:fld id="{49D14097-2067-4D7E-83E3-D060F568F844}" type="CELLREF">
                      <a:rPr lang="en-US" baseline="0"/>
                      <a:pPr/>
                      <a:t>[CELLREF]</a:t>
                    </a:fld>
                    <a:r>
                      <a:rPr lang="en-US" baseline="0"/>
                      <a:t> Kt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{49D14097-2067-4D7E-83E3-D060F568F844}</c15:txfldGUID>
                      <c15:f>'[1]IM Climb2'!$E$2</c15:f>
                      <c15:dlblFieldTableCache>
                        <c:ptCount val="1"/>
                        <c:pt idx="0">
                          <c:v>-11.91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'[1]IM Climb2'!$O$3:$O$4</c:f>
              <c:numCache>
                <c:formatCode>General</c:formatCode>
                <c:ptCount val="2"/>
                <c:pt idx="0">
                  <c:v>13.085215486126359</c:v>
                </c:pt>
                <c:pt idx="1">
                  <c:v>13.085215486126359</c:v>
                </c:pt>
              </c:numCache>
            </c:numRef>
          </c:xVal>
          <c:yVal>
            <c:numRef>
              <c:f>'[1]IM Climb2'!$N$3:$N$4</c:f>
              <c:numCache>
                <c:formatCode>General</c:formatCode>
                <c:ptCount val="2"/>
                <c:pt idx="0">
                  <c:v>176.07963748433372</c:v>
                </c:pt>
                <c:pt idx="1">
                  <c:v>120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4A1-4945-9B17-515DD0D60E09}"/>
            </c:ext>
          </c:extLst>
        </c:ser>
        <c:ser>
          <c:idx val="3"/>
          <c:order val="3"/>
          <c:spPr>
            <a:ln w="12700" cmpd="sng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8050335706265239E-2"/>
                  <c:y val="-1.7313876171975596E-2"/>
                </c:manualLayout>
              </c:layout>
              <c:tx>
                <c:rich>
                  <a:bodyPr/>
                  <a:lstStyle/>
                  <a:p>
                    <a:fld id="{E1C9B115-AC13-4F0E-AF8C-448B7504410E}" type="CELLREF">
                      <a:rPr lang="en-US" baseline="0"/>
                      <a:pPr/>
                      <a:t>[CELLREF]</a:t>
                    </a:fld>
                    <a:r>
                      <a:rPr lang="en-US" baseline="0"/>
                      <a:t> lb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{E1C9B115-AC13-4F0E-AF8C-448B7504410E}</c15:txfldGUID>
                      <c15:f>'[1]IM Climb2'!$E$1</c15:f>
                      <c15:dlblFieldTableCache>
                        <c:ptCount val="1"/>
                        <c:pt idx="0">
                          <c:v>176,080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'[1]IM Climb2'!$P$3:$P$4</c:f>
              <c:numCache>
                <c:formatCode>General</c:formatCode>
                <c:ptCount val="2"/>
                <c:pt idx="0">
                  <c:v>25</c:v>
                </c:pt>
                <c:pt idx="1">
                  <c:v>13.085215486126359</c:v>
                </c:pt>
              </c:numCache>
            </c:numRef>
          </c:xVal>
          <c:yVal>
            <c:numRef>
              <c:f>'[1]IM Climb2'!$Q$3:$Q$4</c:f>
              <c:numCache>
                <c:formatCode>General</c:formatCode>
                <c:ptCount val="2"/>
                <c:pt idx="0">
                  <c:v>176.07963748433372</c:v>
                </c:pt>
                <c:pt idx="1">
                  <c:v>176.07963748433372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4A1-4945-9B17-515DD0D60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705744"/>
        <c:axId val="387706920"/>
      </c:scatterChart>
      <c:valAx>
        <c:axId val="387705744"/>
        <c:scaling>
          <c:orientation val="minMax"/>
          <c:max val="31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387706920"/>
        <c:crosses val="autoZero"/>
        <c:crossBetween val="midCat"/>
        <c:majorUnit val="4"/>
        <c:minorUnit val="2"/>
      </c:valAx>
      <c:valAx>
        <c:axId val="387706920"/>
        <c:scaling>
          <c:orientation val="minMax"/>
          <c:max val="220"/>
          <c:min val="120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3877057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blipFill rotWithShape="1">
      <a:blip xmlns:r="http://schemas.openxmlformats.org/officeDocument/2006/relationships" r:embed="rId1"/>
      <a:stretch>
        <a:fillRect/>
      </a:stretch>
    </a:blipFill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763501545654801"/>
          <c:y val="0.12904969717738174"/>
          <c:w val="0.21895207027738708"/>
          <c:h val="0.76515570117679954"/>
        </c:manualLayout>
      </c:layout>
      <c:scatterChart>
        <c:scatterStyle val="lineMarker"/>
        <c:varyColors val="0"/>
        <c:ser>
          <c:idx val="1"/>
          <c:order val="0"/>
          <c:spPr>
            <a:ln w="12700"/>
          </c:spPr>
          <c:marker>
            <c:symbol val="none"/>
          </c:marker>
          <c:xVal>
            <c:numRef>
              <c:f>Hoja1!$R$3:$R$5</c:f>
              <c:numCache>
                <c:formatCode>General</c:formatCode>
                <c:ptCount val="3"/>
                <c:pt idx="0">
                  <c:v>0.12604993803704587</c:v>
                </c:pt>
                <c:pt idx="1">
                  <c:v>4.0742272310909673</c:v>
                </c:pt>
                <c:pt idx="2">
                  <c:v>8.4969865738976935</c:v>
                </c:pt>
              </c:numCache>
            </c:numRef>
          </c:xVal>
          <c:yVal>
            <c:numRef>
              <c:f>Hoja1!$S$3:$S$5</c:f>
              <c:numCache>
                <c:formatCode>General</c:formatCode>
                <c:ptCount val="3"/>
                <c:pt idx="0">
                  <c:v>182</c:v>
                </c:pt>
                <c:pt idx="1">
                  <c:v>176.11408542002209</c:v>
                </c:pt>
                <c:pt idx="2">
                  <c:v>170.0535508435961</c:v>
                </c:pt>
              </c:numCache>
            </c:numRef>
          </c:yVal>
          <c:smooth val="0"/>
        </c:ser>
        <c:ser>
          <c:idx val="0"/>
          <c:order val="1"/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Hoja1!$O$3:$O$5</c:f>
              <c:numCache>
                <c:formatCode>General</c:formatCode>
                <c:ptCount val="3"/>
                <c:pt idx="0">
                  <c:v>8.9938822128048324E-2</c:v>
                </c:pt>
                <c:pt idx="1">
                  <c:v>5.3353524321537824</c:v>
                </c:pt>
                <c:pt idx="2">
                  <c:v>8.585265264857739</c:v>
                </c:pt>
              </c:numCache>
            </c:numRef>
          </c:xVal>
          <c:yVal>
            <c:numRef>
              <c:f>Hoja1!$P$3:$P$5</c:f>
              <c:numCache>
                <c:formatCode>General</c:formatCode>
                <c:ptCount val="3"/>
                <c:pt idx="0">
                  <c:v>170.1</c:v>
                </c:pt>
                <c:pt idx="1">
                  <c:v>172.89875748782586</c:v>
                </c:pt>
                <c:pt idx="2">
                  <c:v>173.84899903103081</c:v>
                </c:pt>
              </c:numCache>
            </c:numRef>
          </c:yVal>
          <c:smooth val="0"/>
        </c:ser>
        <c:ser>
          <c:idx val="2"/>
          <c:order val="2"/>
          <c:spPr>
            <a:ln w="63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Hoja1!$P$9:$P$11</c:f>
              <c:numCache>
                <c:formatCode>General</c:formatCode>
                <c:ptCount val="3"/>
                <c:pt idx="0">
                  <c:v>0</c:v>
                </c:pt>
                <c:pt idx="1">
                  <c:v>6.2999999999999936</c:v>
                </c:pt>
                <c:pt idx="2">
                  <c:v>6.2999999999999936</c:v>
                </c:pt>
              </c:numCache>
            </c:numRef>
          </c:xVal>
          <c:yVal>
            <c:numRef>
              <c:f>Hoja1!$Q$9:$Q$11</c:f>
              <c:numCache>
                <c:formatCode>General</c:formatCode>
                <c:ptCount val="3"/>
                <c:pt idx="0">
                  <c:v>173.01610140893251</c:v>
                </c:pt>
                <c:pt idx="1">
                  <c:v>173.01610140893251</c:v>
                </c:pt>
                <c:pt idx="2">
                  <c:v>120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697904"/>
        <c:axId val="387695944"/>
      </c:scatterChart>
      <c:valAx>
        <c:axId val="387697904"/>
        <c:scaling>
          <c:orientation val="minMax"/>
          <c:max val="9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387695944"/>
        <c:crosses val="autoZero"/>
        <c:crossBetween val="midCat"/>
        <c:majorUnit val="4"/>
        <c:minorUnit val="2"/>
      </c:valAx>
      <c:valAx>
        <c:axId val="387695944"/>
        <c:scaling>
          <c:orientation val="minMax"/>
          <c:max val="230"/>
          <c:min val="120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3876979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blipFill rotWithShape="1">
      <a:blip xmlns:r="http://schemas.openxmlformats.org/officeDocument/2006/relationships" r:embed="rId1"/>
      <a:stretch>
        <a:fillRect/>
      </a:stretch>
    </a:blipFill>
  </c:spPr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2" workbookViewId="0"/>
  </sheetViews>
  <pageMargins left="0.7" right="0.7" top="0.75" bottom="0.75" header="0.3" footer="0.3"/>
  <pageSetup orientation="landscape" horizontalDpi="1200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6230" cy="6279914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7457" y="64655"/>
    <xdr:ext cx="8666230" cy="6279914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RA%20V3%20DROOP%20SYSTEMPCR%20-%20log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RA"/>
      <sheetName val="1TOD"/>
      <sheetName val="2 TOD"/>
      <sheetName val="3 A-S.D"/>
      <sheetName val="4 Corrected RWY LENGHT"/>
      <sheetName val="5 FLAP CORRECTION"/>
      <sheetName val="6 MTOW"/>
      <sheetName val="7 DROOP FIELD W"/>
      <sheetName val="8 Climb Limit"/>
      <sheetName val="9 Climb Correction"/>
      <sheetName val="10 DROOP CLIMB"/>
      <sheetName val="12 Gradient"/>
      <sheetName val="12 TO SPEED"/>
      <sheetName val="13DROOP SYS T.O. SPEED CORRECT"/>
      <sheetName val="FLAT TEMPS"/>
      <sheetName val="VALID DATA"/>
      <sheetName val="11 IMPRVD CLIMB"/>
      <sheetName val="13 OC FLTL"/>
      <sheetName val="14 O.C.G."/>
      <sheetName val="AiportData"/>
      <sheetName val="QNH"/>
      <sheetName val="T.OD"/>
      <sheetName val="TOD"/>
      <sheetName val="A-S.D"/>
      <sheetName val="FLAP-Sel"/>
      <sheetName val="MTOW"/>
      <sheetName val=" MAX MTOW"/>
      <sheetName val="Max T.O.W"/>
      <sheetName val="Corrected 15"/>
      <sheetName val="Corrected"/>
      <sheetName val="Flap"/>
      <sheetName val="Climb"/>
      <sheetName val="T.O.Speed"/>
      <sheetName val="Impr Climb1"/>
      <sheetName val="IM Climb2"/>
      <sheetName val="NOD"/>
      <sheetName val="Gradient"/>
      <sheetName val="O.C.FLTL"/>
      <sheetName val="O.C"/>
      <sheetName val="DROOP"/>
      <sheetName val="FIELD W"/>
      <sheetName val="FIELD L (2)"/>
      <sheetName val="DROOP SPEED "/>
    </sheetNames>
    <sheetDataSet>
      <sheetData sheetId="0"/>
      <sheetData sheetId="19"/>
      <sheetData sheetId="20"/>
      <sheetData sheetId="21"/>
      <sheetData sheetId="22"/>
      <sheetData sheetId="23"/>
      <sheetData sheetId="24"/>
      <sheetData sheetId="25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E1">
            <v>176079.63748433371</v>
          </cell>
        </row>
        <row r="2">
          <cell r="B2">
            <v>181124.22592495865</v>
          </cell>
          <cell r="E2">
            <v>-11.914784513873641</v>
          </cell>
        </row>
        <row r="3">
          <cell r="B3">
            <v>160554.87471624973</v>
          </cell>
          <cell r="I3">
            <v>160.66820927725882</v>
          </cell>
          <cell r="K3">
            <v>25</v>
          </cell>
          <cell r="N3">
            <v>176.07963748433372</v>
          </cell>
          <cell r="O3">
            <v>13.085215486126359</v>
          </cell>
          <cell r="P3">
            <v>25</v>
          </cell>
          <cell r="Q3">
            <v>176.07963748433372</v>
          </cell>
        </row>
        <row r="4">
          <cell r="I4">
            <v>152.92031800378365</v>
          </cell>
          <cell r="K4">
            <v>30.990000000000002</v>
          </cell>
          <cell r="N4">
            <v>120</v>
          </cell>
          <cell r="O4">
            <v>13.085215486126359</v>
          </cell>
          <cell r="P4">
            <v>13.085215486126359</v>
          </cell>
          <cell r="Q4">
            <v>176.07963748433372</v>
          </cell>
        </row>
        <row r="5">
          <cell r="I5">
            <v>181.45720040888028</v>
          </cell>
          <cell r="K5">
            <v>25</v>
          </cell>
        </row>
        <row r="6">
          <cell r="I6">
            <v>184.16069889687446</v>
          </cell>
          <cell r="K6">
            <v>30.990000000000002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:Z105"/>
  <sheetViews>
    <sheetView tabSelected="1" zoomScale="73" zoomScaleNormal="73" workbookViewId="0">
      <selection activeCell="M31" sqref="M31"/>
    </sheetView>
  </sheetViews>
  <sheetFormatPr baseColWidth="10" defaultRowHeight="15" x14ac:dyDescent="0.25"/>
  <sheetData>
    <row r="1" spans="14:26" x14ac:dyDescent="0.25">
      <c r="O1" s="3">
        <v>170.1</v>
      </c>
      <c r="S1" s="2">
        <v>182</v>
      </c>
    </row>
    <row r="2" spans="14:26" x14ac:dyDescent="0.25">
      <c r="O2" t="s">
        <v>0</v>
      </c>
      <c r="P2" t="s">
        <v>1</v>
      </c>
      <c r="R2" t="s">
        <v>2</v>
      </c>
      <c r="S2" t="s">
        <v>3</v>
      </c>
    </row>
    <row r="3" spans="14:26" x14ac:dyDescent="0.25">
      <c r="O3">
        <f>V3</f>
        <v>8.9938822128048324E-2</v>
      </c>
      <c r="P3">
        <f>O1</f>
        <v>170.1</v>
      </c>
      <c r="R3">
        <f>V29</f>
        <v>0.12604993803704587</v>
      </c>
      <c r="S3">
        <f>S1</f>
        <v>182</v>
      </c>
      <c r="V3">
        <f>TREND(V4:V26,$U$4:$U$26,$O$1)</f>
        <v>8.9938822128048324E-2</v>
      </c>
      <c r="W3">
        <f>TREND(W4:W26,$U$4:$U$26,$O$1)</f>
        <v>5.3353524321537824</v>
      </c>
      <c r="X3">
        <f>TREND(X4:X26,$U$4:$U$26,$O$1)</f>
        <v>172.89875748782586</v>
      </c>
      <c r="Y3">
        <f>TREND(Y4:Y26,$U$4:$U$26,$O$1)</f>
        <v>8.585265264857739</v>
      </c>
      <c r="Z3">
        <f>TREND(Z4:Z26,$U$4:$U$26,$O$1)</f>
        <v>173.84899903103081</v>
      </c>
    </row>
    <row r="4" spans="14:26" x14ac:dyDescent="0.25">
      <c r="O4">
        <f>W3</f>
        <v>5.3353524321537824</v>
      </c>
      <c r="P4">
        <f>X3</f>
        <v>172.89875748782586</v>
      </c>
      <c r="R4">
        <f>X29</f>
        <v>4.0742272310909673</v>
      </c>
      <c r="S4">
        <f>W29</f>
        <v>176.11408542002209</v>
      </c>
      <c r="U4" s="1">
        <f>VLOOKUP(O1,U5:Z26,1,TRUE)</f>
        <v>165.19774000000001</v>
      </c>
      <c r="V4" s="1">
        <f>VLOOKUP(O1,U5:Z26,2,TRUE)</f>
        <v>9.6590350000000005E-2</v>
      </c>
      <c r="W4" s="1">
        <f>VLOOKUP(O1,U5:Z26,3,TRUE)</f>
        <v>5.3078799999999999</v>
      </c>
      <c r="X4" s="1">
        <f>VLOOKUP(O1,U5:Z26,4,TRUE)</f>
        <v>167.92995999999999</v>
      </c>
      <c r="Y4" s="1">
        <f>VLOOKUP(O1,U5:Z26,5,TRUE)</f>
        <v>8.5953865</v>
      </c>
      <c r="Z4" s="1">
        <f>VLOOKUP(O1,U5:Z26,6,TRUE)</f>
        <v>168.67922999999999</v>
      </c>
    </row>
    <row r="5" spans="14:26" x14ac:dyDescent="0.25">
      <c r="O5">
        <f>Y3</f>
        <v>8.585265264857739</v>
      </c>
      <c r="P5">
        <f>Z3</f>
        <v>173.84899903103081</v>
      </c>
      <c r="R5">
        <f>Z29</f>
        <v>8.4969865738976935</v>
      </c>
      <c r="S5">
        <f>Y29</f>
        <v>170.0535508435961</v>
      </c>
      <c r="U5">
        <v>119.95658</v>
      </c>
      <c r="V5">
        <v>-8.877968E-3</v>
      </c>
      <c r="W5">
        <v>5.4654902999999999</v>
      </c>
      <c r="X5">
        <v>121.89109999999999</v>
      </c>
      <c r="Y5">
        <v>8.5237320000000008</v>
      </c>
      <c r="Z5">
        <v>122.517876</v>
      </c>
    </row>
    <row r="6" spans="14:26" x14ac:dyDescent="0.25">
      <c r="U6">
        <v>125.03180999999999</v>
      </c>
      <c r="V6">
        <v>7.8106712999999996E-3</v>
      </c>
      <c r="W6">
        <v>5.623208</v>
      </c>
      <c r="X6">
        <v>127.00467999999999</v>
      </c>
      <c r="Y6">
        <v>8.5055200000000006</v>
      </c>
      <c r="Z6">
        <v>127.813225</v>
      </c>
    </row>
    <row r="7" spans="14:26" x14ac:dyDescent="0.25">
      <c r="N7" t="s">
        <v>6</v>
      </c>
      <c r="Q7" t="s">
        <v>7</v>
      </c>
      <c r="U7">
        <v>129.97677999999999</v>
      </c>
      <c r="V7">
        <v>-2.1345933999999999E-3</v>
      </c>
      <c r="W7">
        <v>5.2344302999999996</v>
      </c>
      <c r="X7">
        <v>131.96415999999999</v>
      </c>
      <c r="Y7">
        <v>8.5219369999999994</v>
      </c>
      <c r="Z7">
        <v>132.71342000000001</v>
      </c>
    </row>
    <row r="8" spans="14:26" x14ac:dyDescent="0.25">
      <c r="N8">
        <f>MIN(N16:N105)</f>
        <v>9.1409013001538142E-2</v>
      </c>
      <c r="U8">
        <v>135.09474</v>
      </c>
      <c r="V8">
        <v>4.1052110000000003E-2</v>
      </c>
      <c r="W8">
        <v>5.5068144999999999</v>
      </c>
      <c r="X8">
        <v>137.16086000000001</v>
      </c>
      <c r="Y8">
        <v>8.5652600000000003</v>
      </c>
      <c r="Z8">
        <v>137.91891000000001</v>
      </c>
    </row>
    <row r="9" spans="14:26" x14ac:dyDescent="0.25">
      <c r="P9">
        <v>0</v>
      </c>
      <c r="Q9" s="4">
        <f>VLOOKUP(N8,N16:S105,3,FALSE)</f>
        <v>173.01610140893251</v>
      </c>
      <c r="U9">
        <v>139.99628999999999</v>
      </c>
      <c r="V9">
        <v>2.2228879999999999E-2</v>
      </c>
      <c r="W9">
        <v>5.4442805999999999</v>
      </c>
      <c r="X9">
        <v>142.28287</v>
      </c>
      <c r="Y9">
        <v>8.5555179999999993</v>
      </c>
      <c r="Z9">
        <v>142.99515</v>
      </c>
    </row>
    <row r="10" spans="14:26" x14ac:dyDescent="0.25">
      <c r="P10">
        <f>VLOOKUP(N8,N16:S105,2,FALSE)</f>
        <v>6.2999999999999936</v>
      </c>
      <c r="Q10">
        <f>Q9</f>
        <v>173.01610140893251</v>
      </c>
      <c r="U10">
        <v>145.15835999999999</v>
      </c>
      <c r="V10">
        <v>5.6673455999999997E-2</v>
      </c>
      <c r="W10">
        <v>5.3468460000000002</v>
      </c>
      <c r="X10">
        <v>147.62502000000001</v>
      </c>
      <c r="Y10">
        <v>8.5726820000000004</v>
      </c>
      <c r="Z10">
        <v>148.37665000000001</v>
      </c>
    </row>
    <row r="11" spans="14:26" x14ac:dyDescent="0.25">
      <c r="P11">
        <f>P10</f>
        <v>6.2999999999999936</v>
      </c>
      <c r="Q11">
        <v>120</v>
      </c>
      <c r="U11">
        <v>150.10333</v>
      </c>
      <c r="V11">
        <v>4.6728190000000003E-2</v>
      </c>
      <c r="W11">
        <v>5.3460502999999999</v>
      </c>
      <c r="X11">
        <v>152.78842</v>
      </c>
      <c r="Y11">
        <v>8.5631450000000005</v>
      </c>
      <c r="Z11">
        <v>153.58414999999999</v>
      </c>
    </row>
    <row r="12" spans="14:26" x14ac:dyDescent="0.25">
      <c r="U12">
        <v>155.22229999999999</v>
      </c>
      <c r="V12">
        <v>6.3484750000000006E-2</v>
      </c>
      <c r="W12">
        <v>5.2833804999999998</v>
      </c>
      <c r="X12">
        <v>157.82292000000001</v>
      </c>
      <c r="Y12">
        <v>8.5974529999999998</v>
      </c>
      <c r="Z12">
        <v>158.65870000000001</v>
      </c>
    </row>
    <row r="13" spans="14:26" x14ac:dyDescent="0.25">
      <c r="U13">
        <v>160.29786999999999</v>
      </c>
      <c r="V13">
        <v>7.1363339999999997E-2</v>
      </c>
      <c r="W13">
        <v>5.2912593000000001</v>
      </c>
      <c r="X13">
        <v>162.89848000000001</v>
      </c>
      <c r="Y13">
        <v>8.6053309999999996</v>
      </c>
      <c r="Z13">
        <v>163.73427000000001</v>
      </c>
    </row>
    <row r="14" spans="14:26" x14ac:dyDescent="0.25">
      <c r="U14">
        <v>165.19774000000001</v>
      </c>
      <c r="V14">
        <v>9.6590350000000005E-2</v>
      </c>
      <c r="W14">
        <v>5.3078799999999999</v>
      </c>
      <c r="X14">
        <v>167.92995999999999</v>
      </c>
      <c r="Y14">
        <v>8.5953865</v>
      </c>
      <c r="Z14">
        <v>168.67922999999999</v>
      </c>
    </row>
    <row r="15" spans="14:26" x14ac:dyDescent="0.25">
      <c r="N15" t="s">
        <v>5</v>
      </c>
      <c r="O15" t="s">
        <v>4</v>
      </c>
      <c r="P15">
        <v>0.1</v>
      </c>
      <c r="R15" t="s">
        <v>4</v>
      </c>
      <c r="S15">
        <v>0.1</v>
      </c>
      <c r="U15">
        <v>170.18612999999999</v>
      </c>
      <c r="V15">
        <v>9.5523049999999998E-2</v>
      </c>
      <c r="W15">
        <v>5.3158263999999997</v>
      </c>
      <c r="X15">
        <v>173.04927000000001</v>
      </c>
      <c r="Y15">
        <v>8.5947270000000007</v>
      </c>
      <c r="Z15">
        <v>173.93015</v>
      </c>
    </row>
    <row r="16" spans="14:26" x14ac:dyDescent="0.25">
      <c r="N16">
        <f>ABS(P16-S16)</f>
        <v>11.910596309379855</v>
      </c>
      <c r="O16">
        <v>0</v>
      </c>
      <c r="P16">
        <f>FORECAST(O16,$P$3:$P$5,$O$3:$O$5)</f>
        <v>170.1807172564628</v>
      </c>
      <c r="R16">
        <v>0</v>
      </c>
      <c r="S16">
        <f>FORECAST(R16,$S$3:$S$5,$R$3:$R$5)</f>
        <v>182.09131356584265</v>
      </c>
      <c r="U16">
        <v>175.13075000000001</v>
      </c>
      <c r="V16">
        <v>9.4387840000000001E-2</v>
      </c>
      <c r="W16">
        <v>5.3409852999999998</v>
      </c>
      <c r="X16">
        <v>177.90538000000001</v>
      </c>
      <c r="Y16">
        <v>8.6112120000000001</v>
      </c>
      <c r="Z16">
        <v>178.87411</v>
      </c>
    </row>
    <row r="17" spans="14:26" x14ac:dyDescent="0.25">
      <c r="N17">
        <f t="shared" ref="N17:N80" si="0">ABS(P17-S17)</f>
        <v>11.722990161818302</v>
      </c>
      <c r="O17">
        <f>O16+$P$15</f>
        <v>0.1</v>
      </c>
      <c r="P17">
        <f t="shared" ref="P17:P80" si="1">FORECAST(O17,$P$3:$P$5,$O$3:$O$5)</f>
        <v>170.22572335412104</v>
      </c>
      <c r="R17">
        <f>R16+$P$15</f>
        <v>0.1</v>
      </c>
      <c r="S17">
        <f>FORECAST(R17,$S$3:$S$5,$R$3:$R$5)</f>
        <v>181.94871351593935</v>
      </c>
      <c r="U17">
        <v>180.11847</v>
      </c>
      <c r="V17">
        <v>0.11094063999999999</v>
      </c>
      <c r="W17">
        <v>5.3490677</v>
      </c>
      <c r="X17">
        <v>183.11221</v>
      </c>
      <c r="Y17">
        <v>8.5928640000000005</v>
      </c>
      <c r="Z17">
        <v>184.08195000000001</v>
      </c>
    </row>
    <row r="18" spans="14:26" x14ac:dyDescent="0.25">
      <c r="N18">
        <f t="shared" si="0"/>
        <v>11.535384014256749</v>
      </c>
      <c r="O18">
        <f>O17+$P$15</f>
        <v>0.2</v>
      </c>
      <c r="P18">
        <f t="shared" si="1"/>
        <v>170.27072945177929</v>
      </c>
      <c r="R18">
        <f>R17+$P$15</f>
        <v>0.2</v>
      </c>
      <c r="S18">
        <f t="shared" ref="S18:S81" si="2">FORECAST(R18,$S$3:$S$5,$R$3:$R$5)</f>
        <v>181.80611346603604</v>
      </c>
      <c r="U18">
        <v>185.01867999999999</v>
      </c>
      <c r="V18">
        <v>0.12735759999999999</v>
      </c>
      <c r="W18">
        <v>5.3656889999999997</v>
      </c>
      <c r="X18">
        <v>188.14367999999999</v>
      </c>
      <c r="Y18">
        <v>8.6094849999999994</v>
      </c>
      <c r="Z18">
        <v>189.11341999999999</v>
      </c>
    </row>
    <row r="19" spans="14:26" x14ac:dyDescent="0.25">
      <c r="N19">
        <f t="shared" si="0"/>
        <v>11.347777866695196</v>
      </c>
      <c r="O19">
        <f>O18+$P$15</f>
        <v>0.30000000000000004</v>
      </c>
      <c r="P19">
        <f t="shared" si="1"/>
        <v>170.31573554943753</v>
      </c>
      <c r="R19">
        <f>R18+$P$15</f>
        <v>0.30000000000000004</v>
      </c>
      <c r="S19">
        <f t="shared" si="2"/>
        <v>181.66351341613273</v>
      </c>
      <c r="U19">
        <v>190.09424000000001</v>
      </c>
      <c r="V19">
        <v>0.13523619000000001</v>
      </c>
      <c r="W19">
        <v>5.3560150000000002</v>
      </c>
      <c r="X19">
        <v>193.26366999999999</v>
      </c>
      <c r="Y19">
        <v>8.6349830000000001</v>
      </c>
      <c r="Z19">
        <v>194.18831</v>
      </c>
    </row>
    <row r="20" spans="14:26" x14ac:dyDescent="0.25">
      <c r="N20">
        <f t="shared" si="0"/>
        <v>11.160171719133615</v>
      </c>
      <c r="O20">
        <f>O19+$P$15</f>
        <v>0.4</v>
      </c>
      <c r="P20">
        <f t="shared" si="1"/>
        <v>170.36074164709581</v>
      </c>
      <c r="R20">
        <f>R19+$P$15</f>
        <v>0.4</v>
      </c>
      <c r="S20">
        <f t="shared" si="2"/>
        <v>181.52091336622942</v>
      </c>
      <c r="U20">
        <v>195.03853000000001</v>
      </c>
      <c r="V20">
        <v>0.14291102999999999</v>
      </c>
      <c r="W20">
        <v>5.4519260000000003</v>
      </c>
      <c r="X20">
        <v>198.2921</v>
      </c>
      <c r="Y20">
        <v>8.6431330000000006</v>
      </c>
      <c r="Z20">
        <v>199.43888999999999</v>
      </c>
    </row>
    <row r="21" spans="14:26" x14ac:dyDescent="0.25">
      <c r="N21">
        <f t="shared" si="0"/>
        <v>10.972565571572034</v>
      </c>
      <c r="O21">
        <f>O20+$P$15</f>
        <v>0.5</v>
      </c>
      <c r="P21">
        <f t="shared" si="1"/>
        <v>170.40574774475405</v>
      </c>
      <c r="R21">
        <f>R20+$P$15</f>
        <v>0.5</v>
      </c>
      <c r="S21">
        <f t="shared" si="2"/>
        <v>181.37831331632609</v>
      </c>
      <c r="U21">
        <v>200.02625</v>
      </c>
      <c r="V21">
        <v>0.15946382000000001</v>
      </c>
      <c r="W21">
        <v>5.4336460000000004</v>
      </c>
      <c r="X21">
        <v>203.5437</v>
      </c>
      <c r="Y21">
        <v>8.6334599999999995</v>
      </c>
      <c r="Z21">
        <v>204.55887000000001</v>
      </c>
    </row>
    <row r="22" spans="14:26" x14ac:dyDescent="0.25">
      <c r="N22">
        <f t="shared" si="0"/>
        <v>10.784959424010481</v>
      </c>
      <c r="O22">
        <f>O21+$P$15</f>
        <v>0.6</v>
      </c>
      <c r="P22">
        <f t="shared" si="1"/>
        <v>170.4507538424123</v>
      </c>
      <c r="R22">
        <f>R21+$P$15</f>
        <v>0.6</v>
      </c>
      <c r="S22">
        <f t="shared" si="2"/>
        <v>181.23571326642278</v>
      </c>
      <c r="U22">
        <v>205.01532</v>
      </c>
      <c r="V22">
        <v>0.14077644</v>
      </c>
      <c r="W22">
        <v>5.4592130000000001</v>
      </c>
      <c r="X22">
        <v>208.66234</v>
      </c>
      <c r="Y22">
        <v>8.6853890000000007</v>
      </c>
      <c r="Z22">
        <v>209.63274999999999</v>
      </c>
    </row>
    <row r="23" spans="14:26" x14ac:dyDescent="0.25">
      <c r="N23">
        <f t="shared" si="0"/>
        <v>10.597353276448928</v>
      </c>
      <c r="O23">
        <f>O22+$P$15</f>
        <v>0.7</v>
      </c>
      <c r="P23">
        <f t="shared" si="1"/>
        <v>170.49575994007054</v>
      </c>
      <c r="R23">
        <f>R22+$P$15</f>
        <v>0.7</v>
      </c>
      <c r="S23">
        <f t="shared" si="2"/>
        <v>181.09311321651947</v>
      </c>
      <c r="U23">
        <v>210.00301999999999</v>
      </c>
      <c r="V23">
        <v>0.15732922999999999</v>
      </c>
      <c r="W23">
        <v>5.4405932000000004</v>
      </c>
      <c r="X23">
        <v>213.69515999999999</v>
      </c>
      <c r="Y23">
        <v>8.6758509999999998</v>
      </c>
      <c r="Z23">
        <v>214.84026</v>
      </c>
    </row>
    <row r="24" spans="14:26" x14ac:dyDescent="0.25">
      <c r="N24">
        <f t="shared" si="0"/>
        <v>10.409747128887375</v>
      </c>
      <c r="O24">
        <f>O23+$P$15</f>
        <v>0.79999999999999993</v>
      </c>
      <c r="P24">
        <f t="shared" si="1"/>
        <v>170.54076603772879</v>
      </c>
      <c r="R24">
        <f>R23+$P$15</f>
        <v>0.79999999999999993</v>
      </c>
      <c r="S24">
        <f t="shared" si="2"/>
        <v>180.95051316661616</v>
      </c>
      <c r="U24">
        <v>214.99141</v>
      </c>
      <c r="V24">
        <v>0.15626193999999999</v>
      </c>
      <c r="W24">
        <v>5.1838990000000003</v>
      </c>
      <c r="X24">
        <v>218.60581999999999</v>
      </c>
      <c r="Y24">
        <v>8.666245</v>
      </c>
      <c r="Z24">
        <v>220.00399999999999</v>
      </c>
    </row>
    <row r="25" spans="14:26" x14ac:dyDescent="0.25">
      <c r="N25">
        <f t="shared" si="0"/>
        <v>10.222140981325822</v>
      </c>
      <c r="O25">
        <f>O24+$P$15</f>
        <v>0.89999999999999991</v>
      </c>
      <c r="P25">
        <f t="shared" si="1"/>
        <v>170.58577213538703</v>
      </c>
      <c r="R25">
        <f>R24+$P$15</f>
        <v>0.89999999999999991</v>
      </c>
      <c r="S25">
        <f t="shared" si="2"/>
        <v>180.80791311671285</v>
      </c>
      <c r="U25">
        <v>220.11006</v>
      </c>
      <c r="V25">
        <v>0.18182854000000001</v>
      </c>
      <c r="W25">
        <v>5.0150332000000004</v>
      </c>
      <c r="X25">
        <v>223.33808999999999</v>
      </c>
      <c r="Y25">
        <v>8.7180389999999992</v>
      </c>
      <c r="Z25">
        <v>224.99036000000001</v>
      </c>
    </row>
    <row r="26" spans="14:26" x14ac:dyDescent="0.25">
      <c r="N26">
        <f t="shared" si="0"/>
        <v>10.034534833764241</v>
      </c>
      <c r="O26">
        <f>O25+$P$15</f>
        <v>0.99999999999999989</v>
      </c>
      <c r="P26">
        <f t="shared" si="1"/>
        <v>170.63077823304531</v>
      </c>
      <c r="R26">
        <f>R25+$P$15</f>
        <v>0.99999999999999989</v>
      </c>
      <c r="S26">
        <f t="shared" si="2"/>
        <v>180.66531306680955</v>
      </c>
      <c r="U26">
        <v>224.88033999999999</v>
      </c>
      <c r="V26">
        <v>0.16280156000000001</v>
      </c>
      <c r="W26">
        <v>4.6964645000000003</v>
      </c>
      <c r="X26">
        <v>228.11984000000001</v>
      </c>
      <c r="Y26">
        <v>8.2235399999999998</v>
      </c>
      <c r="Z26">
        <v>229.95389</v>
      </c>
    </row>
    <row r="27" spans="14:26" x14ac:dyDescent="0.25">
      <c r="N27">
        <f t="shared" si="0"/>
        <v>9.8469286862026877</v>
      </c>
      <c r="O27">
        <f>O26+$P$15</f>
        <v>1.0999999999999999</v>
      </c>
      <c r="P27">
        <f t="shared" si="1"/>
        <v>170.67578433070355</v>
      </c>
      <c r="R27">
        <f>R26+$P$15</f>
        <v>1.0999999999999999</v>
      </c>
      <c r="S27">
        <f t="shared" si="2"/>
        <v>180.52271301690624</v>
      </c>
    </row>
    <row r="28" spans="14:26" x14ac:dyDescent="0.25">
      <c r="N28">
        <f t="shared" si="0"/>
        <v>9.6593225386411348</v>
      </c>
      <c r="O28">
        <f>O27+$P$15</f>
        <v>1.2</v>
      </c>
      <c r="P28">
        <f t="shared" si="1"/>
        <v>170.72079042836179</v>
      </c>
      <c r="R28">
        <f>R27+$P$15</f>
        <v>1.2</v>
      </c>
      <c r="S28">
        <f t="shared" si="2"/>
        <v>180.38011296700293</v>
      </c>
    </row>
    <row r="29" spans="14:26" x14ac:dyDescent="0.25">
      <c r="N29">
        <f t="shared" si="0"/>
        <v>9.4717163910795534</v>
      </c>
      <c r="O29">
        <f>O28+$P$15</f>
        <v>1.3</v>
      </c>
      <c r="P29">
        <f t="shared" si="1"/>
        <v>170.76579652602004</v>
      </c>
      <c r="R29">
        <f>R28+$P$15</f>
        <v>1.3</v>
      </c>
      <c r="S29">
        <f t="shared" si="2"/>
        <v>180.23751291709959</v>
      </c>
      <c r="V29">
        <f>TREND(V30:V51,$U$30:$U$51,$S$1)</f>
        <v>0.12604993803704587</v>
      </c>
      <c r="W29">
        <f>TREND(W30:W50,$U$30:$U$50,$S$1)</f>
        <v>176.11408542002209</v>
      </c>
      <c r="X29">
        <f>TREND(X30:X50,$U$30:$U$50,$S$1)</f>
        <v>4.0742272310909673</v>
      </c>
      <c r="Y29">
        <f>TREND(Y30:Y50,$U$30:$U$50,$S$1)</f>
        <v>170.0535508435961</v>
      </c>
      <c r="Z29">
        <f>TREND(Z30:Z50,$U$30:$U$50,$S$1)</f>
        <v>8.4969865738976935</v>
      </c>
    </row>
    <row r="30" spans="14:26" x14ac:dyDescent="0.25">
      <c r="N30">
        <f t="shared" si="0"/>
        <v>9.2841102435180005</v>
      </c>
      <c r="O30">
        <f>O29+$P$15</f>
        <v>1.4000000000000001</v>
      </c>
      <c r="P30">
        <f t="shared" si="1"/>
        <v>170.81080262367828</v>
      </c>
      <c r="R30">
        <f>R29+$P$15</f>
        <v>1.4000000000000001</v>
      </c>
      <c r="S30">
        <f t="shared" si="2"/>
        <v>180.09491286719629</v>
      </c>
      <c r="U30">
        <v>125.119316</v>
      </c>
      <c r="V30">
        <v>7.9465089999999992E-3</v>
      </c>
      <c r="W30">
        <v>122.34368000000001</v>
      </c>
      <c r="X30">
        <v>2.7877789000000002</v>
      </c>
      <c r="Y30">
        <v>120.10187000000001</v>
      </c>
      <c r="Z30">
        <v>5.3393649999999999</v>
      </c>
    </row>
    <row r="31" spans="14:26" x14ac:dyDescent="0.25">
      <c r="N31">
        <f t="shared" si="0"/>
        <v>9.0965040959564476</v>
      </c>
      <c r="O31">
        <f>O30+$P$15</f>
        <v>1.5000000000000002</v>
      </c>
      <c r="P31">
        <f t="shared" si="1"/>
        <v>170.85580872133653</v>
      </c>
      <c r="R31">
        <f>R30+$P$15</f>
        <v>1.5000000000000002</v>
      </c>
      <c r="S31">
        <f t="shared" si="2"/>
        <v>179.95231281729298</v>
      </c>
      <c r="U31">
        <v>130.06157999999999</v>
      </c>
      <c r="V31">
        <v>6.8481639999999996E-2</v>
      </c>
      <c r="W31">
        <v>125.75241</v>
      </c>
      <c r="X31">
        <v>4.0441713000000004</v>
      </c>
      <c r="Y31">
        <v>121.38160000000001</v>
      </c>
      <c r="Z31">
        <v>8.4867260000000009</v>
      </c>
    </row>
    <row r="32" spans="14:26" x14ac:dyDescent="0.25">
      <c r="N32">
        <f t="shared" si="0"/>
        <v>8.9088979483948663</v>
      </c>
      <c r="O32">
        <f>O31+$P$15</f>
        <v>1.6000000000000003</v>
      </c>
      <c r="P32">
        <f t="shared" si="1"/>
        <v>170.9008148189948</v>
      </c>
      <c r="R32">
        <f>R31+$P$15</f>
        <v>1.6000000000000003</v>
      </c>
      <c r="S32">
        <f t="shared" si="2"/>
        <v>179.80971276738967</v>
      </c>
      <c r="U32">
        <v>135.00622999999999</v>
      </c>
      <c r="V32">
        <v>6.7346424000000002E-2</v>
      </c>
      <c r="W32">
        <v>130.52100999999999</v>
      </c>
      <c r="X32">
        <v>4.0691949999999997</v>
      </c>
      <c r="Y32">
        <v>126.019615</v>
      </c>
      <c r="Z32">
        <v>8.4939250000000008</v>
      </c>
    </row>
    <row r="33" spans="14:26" x14ac:dyDescent="0.25">
      <c r="N33">
        <f t="shared" si="0"/>
        <v>8.7212918008333133</v>
      </c>
      <c r="O33">
        <f>O32+$P$15</f>
        <v>1.7000000000000004</v>
      </c>
      <c r="P33">
        <f t="shared" si="1"/>
        <v>170.94582091665305</v>
      </c>
      <c r="R33">
        <f>R32+$P$15</f>
        <v>1.7000000000000004</v>
      </c>
      <c r="S33">
        <f t="shared" si="2"/>
        <v>179.66711271748636</v>
      </c>
      <c r="U33">
        <v>139.90643</v>
      </c>
      <c r="V33">
        <v>8.3763379999999998E-2</v>
      </c>
      <c r="W33">
        <v>135.37814</v>
      </c>
      <c r="X33">
        <v>4.0679235</v>
      </c>
      <c r="Y33">
        <v>130.61320000000001</v>
      </c>
      <c r="Z33">
        <v>8.5186770000000003</v>
      </c>
    </row>
    <row r="34" spans="14:26" x14ac:dyDescent="0.25">
      <c r="N34">
        <f t="shared" si="0"/>
        <v>8.5336856532717604</v>
      </c>
      <c r="O34">
        <f>O33+$P$15</f>
        <v>1.8000000000000005</v>
      </c>
      <c r="P34">
        <f t="shared" si="1"/>
        <v>170.99082701431129</v>
      </c>
      <c r="R34">
        <f>R33+$P$15</f>
        <v>1.8000000000000005</v>
      </c>
      <c r="S34">
        <f t="shared" si="2"/>
        <v>179.52451266758305</v>
      </c>
      <c r="U34">
        <v>145.15801999999999</v>
      </c>
      <c r="V34">
        <v>6.54835E-2</v>
      </c>
      <c r="W34">
        <v>140.45403999999999</v>
      </c>
      <c r="X34">
        <v>4.0669922999999999</v>
      </c>
      <c r="Y34">
        <v>135.38113000000001</v>
      </c>
      <c r="Z34">
        <v>8.5613200000000003</v>
      </c>
    </row>
    <row r="35" spans="14:26" x14ac:dyDescent="0.25">
      <c r="N35">
        <f t="shared" si="0"/>
        <v>8.3460795057102075</v>
      </c>
      <c r="O35">
        <f>O34+$P$15</f>
        <v>1.9000000000000006</v>
      </c>
      <c r="P35">
        <f t="shared" si="1"/>
        <v>171.03583311196954</v>
      </c>
      <c r="R35">
        <f>R34+$P$15</f>
        <v>1.9000000000000006</v>
      </c>
      <c r="S35">
        <f t="shared" si="2"/>
        <v>179.38191261767975</v>
      </c>
      <c r="U35">
        <v>150.14573999999999</v>
      </c>
      <c r="V35">
        <v>8.2036300000000006E-2</v>
      </c>
      <c r="W35">
        <v>145.31082000000001</v>
      </c>
      <c r="X35">
        <v>4.0745310000000003</v>
      </c>
      <c r="Y35">
        <v>140.10968</v>
      </c>
      <c r="Z35">
        <v>8.4893660000000004</v>
      </c>
    </row>
    <row r="36" spans="14:26" x14ac:dyDescent="0.25">
      <c r="N36">
        <f t="shared" si="0"/>
        <v>8.1584733581486546</v>
      </c>
      <c r="O36">
        <f>O35+$P$15</f>
        <v>2.0000000000000004</v>
      </c>
      <c r="P36">
        <f t="shared" si="1"/>
        <v>171.08083920962778</v>
      </c>
      <c r="R36">
        <f>R35+$P$15</f>
        <v>2.0000000000000004</v>
      </c>
      <c r="S36">
        <f t="shared" si="2"/>
        <v>179.23931256777644</v>
      </c>
      <c r="U36">
        <v>155.26572999999999</v>
      </c>
      <c r="V36">
        <v>7.2362709999999997E-2</v>
      </c>
      <c r="W36">
        <v>150.16794999999999</v>
      </c>
      <c r="X36">
        <v>4.0732603000000003</v>
      </c>
      <c r="Y36">
        <v>144.78842</v>
      </c>
      <c r="Z36">
        <v>8.5759229999999995</v>
      </c>
    </row>
    <row r="37" spans="14:26" x14ac:dyDescent="0.25">
      <c r="N37">
        <f t="shared" si="0"/>
        <v>7.9708672105871017</v>
      </c>
      <c r="O37">
        <f>O36+$P$15</f>
        <v>2.1000000000000005</v>
      </c>
      <c r="P37">
        <f t="shared" si="1"/>
        <v>171.12584530728603</v>
      </c>
      <c r="R37">
        <f>R36+$P$15</f>
        <v>2.1000000000000005</v>
      </c>
      <c r="S37">
        <f t="shared" si="2"/>
        <v>179.09671251787313</v>
      </c>
      <c r="U37">
        <v>160.34163000000001</v>
      </c>
      <c r="V37">
        <v>7.1431259999999996E-2</v>
      </c>
      <c r="W37">
        <v>155.06815</v>
      </c>
      <c r="X37">
        <v>4.0896773</v>
      </c>
      <c r="Y37">
        <v>149.64689999999999</v>
      </c>
      <c r="Z37">
        <v>8.5394120000000004</v>
      </c>
    </row>
    <row r="38" spans="14:26" x14ac:dyDescent="0.25">
      <c r="N38">
        <f t="shared" si="0"/>
        <v>7.7832610630254919</v>
      </c>
      <c r="O38">
        <f>O37+$P$15</f>
        <v>2.2000000000000006</v>
      </c>
      <c r="P38">
        <f t="shared" si="1"/>
        <v>171.1708514049443</v>
      </c>
      <c r="R38">
        <f>R37+$P$15</f>
        <v>2.2000000000000006</v>
      </c>
      <c r="S38">
        <f t="shared" si="2"/>
        <v>178.95411246796979</v>
      </c>
      <c r="U38">
        <v>165.19807</v>
      </c>
      <c r="V38">
        <v>8.7780304000000003E-2</v>
      </c>
      <c r="W38">
        <v>159.88220000000001</v>
      </c>
      <c r="X38">
        <v>4.0707183000000002</v>
      </c>
      <c r="Y38">
        <v>154.24081000000001</v>
      </c>
      <c r="Z38">
        <v>8.5553530000000002</v>
      </c>
    </row>
    <row r="39" spans="14:26" x14ac:dyDescent="0.25">
      <c r="N39">
        <f t="shared" si="0"/>
        <v>7.595654915463939</v>
      </c>
      <c r="O39">
        <f>O38+$P$15</f>
        <v>2.3000000000000007</v>
      </c>
      <c r="P39">
        <f t="shared" si="1"/>
        <v>171.21585750260255</v>
      </c>
      <c r="R39">
        <f>R38+$P$15</f>
        <v>2.3000000000000007</v>
      </c>
      <c r="S39">
        <f t="shared" si="2"/>
        <v>178.81151241806648</v>
      </c>
      <c r="U39">
        <v>170.22919999999999</v>
      </c>
      <c r="V39">
        <v>0.11321107</v>
      </c>
      <c r="W39">
        <v>164.78172000000001</v>
      </c>
      <c r="X39">
        <v>4.1047554000000002</v>
      </c>
      <c r="Y39">
        <v>159.14102</v>
      </c>
      <c r="Z39">
        <v>8.571771</v>
      </c>
    </row>
    <row r="40" spans="14:26" x14ac:dyDescent="0.25">
      <c r="N40">
        <f t="shared" si="0"/>
        <v>7.4080487679023861</v>
      </c>
      <c r="O40">
        <f>O39+$P$15</f>
        <v>2.4000000000000008</v>
      </c>
      <c r="P40">
        <f t="shared" si="1"/>
        <v>171.26086360026079</v>
      </c>
      <c r="R40">
        <f>R39+$P$15</f>
        <v>2.4000000000000008</v>
      </c>
      <c r="S40">
        <f t="shared" si="2"/>
        <v>178.66891236816318</v>
      </c>
      <c r="U40">
        <v>175.21759</v>
      </c>
      <c r="V40">
        <v>0.11214378</v>
      </c>
      <c r="W40">
        <v>169.55067</v>
      </c>
      <c r="X40">
        <v>4.1209683000000004</v>
      </c>
      <c r="Y40">
        <v>163.82277999999999</v>
      </c>
      <c r="Z40">
        <v>8.5790380000000006</v>
      </c>
    </row>
    <row r="41" spans="14:26" x14ac:dyDescent="0.25">
      <c r="N41">
        <f t="shared" si="0"/>
        <v>7.2204426203408332</v>
      </c>
      <c r="O41">
        <f>O40+$P$15</f>
        <v>2.5000000000000009</v>
      </c>
      <c r="P41">
        <f t="shared" si="1"/>
        <v>171.30586969791904</v>
      </c>
      <c r="R41">
        <f>R40+$P$15</f>
        <v>2.5000000000000009</v>
      </c>
      <c r="S41">
        <f t="shared" si="2"/>
        <v>178.52631231825987</v>
      </c>
      <c r="U41">
        <v>180.03062</v>
      </c>
      <c r="V41">
        <v>0.11961485400000001</v>
      </c>
      <c r="W41">
        <v>174.45155</v>
      </c>
      <c r="X41">
        <v>4.1197653000000001</v>
      </c>
      <c r="Y41">
        <v>168.19861</v>
      </c>
      <c r="Z41">
        <v>8.5770199999999992</v>
      </c>
    </row>
    <row r="42" spans="14:26" x14ac:dyDescent="0.25">
      <c r="N42">
        <f t="shared" si="0"/>
        <v>7.0328364727792803</v>
      </c>
      <c r="O42">
        <f>O41+$P$15</f>
        <v>2.600000000000001</v>
      </c>
      <c r="P42">
        <f t="shared" si="1"/>
        <v>171.35087579557728</v>
      </c>
      <c r="R42">
        <f>R41+$P$15</f>
        <v>2.600000000000001</v>
      </c>
      <c r="S42">
        <f t="shared" si="2"/>
        <v>178.38371226835656</v>
      </c>
      <c r="U42">
        <v>185.06142</v>
      </c>
      <c r="V42">
        <v>0.15385567</v>
      </c>
      <c r="W42">
        <v>179.04546999999999</v>
      </c>
      <c r="X42">
        <v>4.135707</v>
      </c>
      <c r="Y42">
        <v>172.92311000000001</v>
      </c>
      <c r="Z42">
        <v>8.6107849999999999</v>
      </c>
    </row>
    <row r="43" spans="14:26" x14ac:dyDescent="0.25">
      <c r="N43">
        <f t="shared" si="0"/>
        <v>6.8452303252177273</v>
      </c>
      <c r="O43">
        <f>O42+$P$15</f>
        <v>2.7000000000000011</v>
      </c>
      <c r="P43">
        <f t="shared" si="1"/>
        <v>171.39588189323553</v>
      </c>
      <c r="R43">
        <f>R42+$P$15</f>
        <v>2.7000000000000011</v>
      </c>
      <c r="S43">
        <f t="shared" si="2"/>
        <v>178.24111221845325</v>
      </c>
      <c r="U43">
        <v>190.0498</v>
      </c>
      <c r="V43">
        <v>0.15278837000000001</v>
      </c>
      <c r="W43">
        <v>183.85849999999999</v>
      </c>
      <c r="X43">
        <v>4.1431779999999998</v>
      </c>
      <c r="Y43">
        <v>177.65066999999999</v>
      </c>
      <c r="Z43">
        <v>8.5652600000000003</v>
      </c>
    </row>
    <row r="44" spans="14:26" x14ac:dyDescent="0.25">
      <c r="N44">
        <f t="shared" si="0"/>
        <v>6.6576241776561744</v>
      </c>
      <c r="O44">
        <f>O43+$P$15</f>
        <v>2.8000000000000012</v>
      </c>
      <c r="P44">
        <f t="shared" si="1"/>
        <v>171.44088799089377</v>
      </c>
      <c r="R44">
        <f>R43+$P$15</f>
        <v>2.8000000000000012</v>
      </c>
      <c r="S44">
        <f t="shared" si="2"/>
        <v>178.09851216854995</v>
      </c>
      <c r="U44">
        <v>194.99477999999999</v>
      </c>
      <c r="V44">
        <v>0.14284311</v>
      </c>
      <c r="W44">
        <v>188.58437000000001</v>
      </c>
      <c r="X44">
        <v>4.1417029999999997</v>
      </c>
      <c r="Y44">
        <v>182.19814</v>
      </c>
      <c r="Z44">
        <v>8.6516140000000004</v>
      </c>
    </row>
    <row r="45" spans="14:26" x14ac:dyDescent="0.25">
      <c r="N45">
        <f t="shared" si="0"/>
        <v>6.4700180300945931</v>
      </c>
      <c r="O45">
        <f>O44+$P$15</f>
        <v>2.9000000000000012</v>
      </c>
      <c r="P45">
        <f t="shared" si="1"/>
        <v>171.48589408855204</v>
      </c>
      <c r="R45">
        <f>R44+$P$15</f>
        <v>2.9000000000000012</v>
      </c>
      <c r="S45">
        <f t="shared" si="2"/>
        <v>177.95591211864664</v>
      </c>
      <c r="U45">
        <v>200.11375000000001</v>
      </c>
      <c r="V45">
        <v>0.15959966</v>
      </c>
      <c r="W45">
        <v>193.39738</v>
      </c>
      <c r="X45">
        <v>4.1491740000000004</v>
      </c>
      <c r="Y45">
        <v>186.88123999999999</v>
      </c>
      <c r="Z45">
        <v>8.6236409999999992</v>
      </c>
    </row>
    <row r="46" spans="14:26" x14ac:dyDescent="0.25">
      <c r="N46">
        <f t="shared" si="0"/>
        <v>6.2824118825330117</v>
      </c>
      <c r="O46">
        <f>O45+$P$15</f>
        <v>3.0000000000000013</v>
      </c>
      <c r="P46">
        <f t="shared" si="1"/>
        <v>171.53090018621029</v>
      </c>
      <c r="R46">
        <f>R45+$P$15</f>
        <v>3.0000000000000013</v>
      </c>
      <c r="S46">
        <f t="shared" si="2"/>
        <v>177.8133120687433</v>
      </c>
      <c r="U46">
        <v>205.10147000000001</v>
      </c>
      <c r="V46">
        <v>0.17615247000000001</v>
      </c>
      <c r="W46">
        <v>198.25385</v>
      </c>
      <c r="X46">
        <v>4.1655230000000003</v>
      </c>
      <c r="Y46">
        <v>191.2988</v>
      </c>
      <c r="Z46">
        <v>8.6745509999999992</v>
      </c>
    </row>
    <row r="47" spans="14:26" x14ac:dyDescent="0.25">
      <c r="N47">
        <f t="shared" si="0"/>
        <v>6.0948057349714588</v>
      </c>
      <c r="O47">
        <f>O46+$P$15</f>
        <v>3.1000000000000014</v>
      </c>
      <c r="P47">
        <f t="shared" si="1"/>
        <v>171.57590628386853</v>
      </c>
      <c r="R47">
        <f>R46+$P$15</f>
        <v>3.1000000000000014</v>
      </c>
      <c r="S47">
        <f t="shared" si="2"/>
        <v>177.67071201883999</v>
      </c>
      <c r="U47">
        <v>210.04578000000001</v>
      </c>
      <c r="V47">
        <v>0.1838273</v>
      </c>
      <c r="W47">
        <v>203.19814</v>
      </c>
      <c r="X47">
        <v>4.1731980000000002</v>
      </c>
      <c r="Y47">
        <v>196.20102</v>
      </c>
      <c r="Z47">
        <v>8.6381069999999998</v>
      </c>
    </row>
    <row r="48" spans="14:26" x14ac:dyDescent="0.25">
      <c r="N48">
        <f t="shared" si="0"/>
        <v>5.9071995874099059</v>
      </c>
      <c r="O48">
        <f>O47+$P$15</f>
        <v>3.2000000000000015</v>
      </c>
      <c r="P48">
        <f t="shared" si="1"/>
        <v>171.62091238152678</v>
      </c>
      <c r="R48">
        <f>R47+$P$15</f>
        <v>3.2000000000000015</v>
      </c>
      <c r="S48">
        <f t="shared" si="2"/>
        <v>177.52811196893668</v>
      </c>
      <c r="U48">
        <v>215.12234000000001</v>
      </c>
      <c r="V48">
        <v>0.16527574</v>
      </c>
      <c r="W48">
        <v>208.09934999999999</v>
      </c>
      <c r="X48">
        <v>4.1631846000000001</v>
      </c>
      <c r="Y48">
        <v>200.75153</v>
      </c>
      <c r="Z48">
        <v>8.6451709999999995</v>
      </c>
    </row>
    <row r="49" spans="14:26" x14ac:dyDescent="0.25">
      <c r="N49">
        <f t="shared" si="0"/>
        <v>5.719593439848353</v>
      </c>
      <c r="O49">
        <f>O48+$P$15</f>
        <v>3.3000000000000016</v>
      </c>
      <c r="P49">
        <f t="shared" si="1"/>
        <v>171.66591847918502</v>
      </c>
      <c r="R49">
        <f>R48+$P$15</f>
        <v>3.3000000000000016</v>
      </c>
      <c r="S49">
        <f t="shared" si="2"/>
        <v>177.38551191903338</v>
      </c>
      <c r="U49">
        <v>220.1104</v>
      </c>
      <c r="V49">
        <v>0.17301849999999999</v>
      </c>
      <c r="W49">
        <v>212.91171</v>
      </c>
      <c r="X49">
        <v>4.1882760000000001</v>
      </c>
      <c r="Y49">
        <v>205.52216000000001</v>
      </c>
      <c r="Z49">
        <v>8.6173339999999996</v>
      </c>
    </row>
    <row r="50" spans="14:26" x14ac:dyDescent="0.25">
      <c r="N50">
        <f t="shared" si="0"/>
        <v>5.5319872922868001</v>
      </c>
      <c r="O50">
        <f>O49+$P$15</f>
        <v>3.4000000000000017</v>
      </c>
      <c r="P50">
        <f t="shared" si="1"/>
        <v>171.71092457684327</v>
      </c>
      <c r="R50">
        <f>R49+$P$15</f>
        <v>3.4000000000000017</v>
      </c>
      <c r="S50">
        <f t="shared" si="2"/>
        <v>177.24291186913007</v>
      </c>
      <c r="U50">
        <v>225.09912</v>
      </c>
      <c r="V50">
        <v>0.16314115000000001</v>
      </c>
      <c r="W50">
        <v>217.95128</v>
      </c>
      <c r="X50">
        <v>3.9934555999999999</v>
      </c>
      <c r="Y50">
        <v>210.28941</v>
      </c>
      <c r="Z50">
        <v>8.6775979999999997</v>
      </c>
    </row>
    <row r="51" spans="14:26" x14ac:dyDescent="0.25">
      <c r="N51">
        <f t="shared" si="0"/>
        <v>5.3443811447252187</v>
      </c>
      <c r="O51">
        <f>O50+$P$15</f>
        <v>3.5000000000000018</v>
      </c>
      <c r="P51">
        <f t="shared" si="1"/>
        <v>171.75593067450154</v>
      </c>
      <c r="R51">
        <f>R50+$P$15</f>
        <v>3.5000000000000018</v>
      </c>
      <c r="S51">
        <f t="shared" si="2"/>
        <v>177.10031181922676</v>
      </c>
      <c r="U51">
        <v>230.08582999999999</v>
      </c>
      <c r="V51">
        <v>0.2061241</v>
      </c>
    </row>
    <row r="52" spans="14:26" x14ac:dyDescent="0.25">
      <c r="N52">
        <f t="shared" si="0"/>
        <v>5.1567749971636658</v>
      </c>
      <c r="O52">
        <f>O51+$P$15</f>
        <v>3.6000000000000019</v>
      </c>
      <c r="P52">
        <f t="shared" si="1"/>
        <v>171.80093677215979</v>
      </c>
      <c r="R52">
        <f>R51+$P$15</f>
        <v>3.6000000000000019</v>
      </c>
      <c r="S52">
        <f t="shared" si="2"/>
        <v>176.95771176932345</v>
      </c>
    </row>
    <row r="53" spans="14:26" x14ac:dyDescent="0.25">
      <c r="N53">
        <f t="shared" si="0"/>
        <v>4.9691688496021129</v>
      </c>
      <c r="O53">
        <f>O52+$P$15</f>
        <v>3.700000000000002</v>
      </c>
      <c r="P53">
        <f t="shared" si="1"/>
        <v>171.84594286981803</v>
      </c>
      <c r="R53">
        <f>R52+$P$15</f>
        <v>3.700000000000002</v>
      </c>
      <c r="S53">
        <f t="shared" si="2"/>
        <v>176.81511171942014</v>
      </c>
    </row>
    <row r="54" spans="14:26" x14ac:dyDescent="0.25">
      <c r="N54">
        <f t="shared" si="0"/>
        <v>4.7815627020405316</v>
      </c>
      <c r="O54">
        <f>O53+$P$15</f>
        <v>3.800000000000002</v>
      </c>
      <c r="P54">
        <f t="shared" si="1"/>
        <v>171.89094896747628</v>
      </c>
      <c r="R54">
        <f>R53+$P$15</f>
        <v>3.800000000000002</v>
      </c>
      <c r="S54">
        <f t="shared" si="2"/>
        <v>176.67251166951681</v>
      </c>
    </row>
    <row r="55" spans="14:26" x14ac:dyDescent="0.25">
      <c r="N55">
        <f t="shared" si="0"/>
        <v>4.5939565544789787</v>
      </c>
      <c r="O55">
        <f>O54+$P$15</f>
        <v>3.9000000000000021</v>
      </c>
      <c r="P55">
        <f t="shared" si="1"/>
        <v>171.93595506513452</v>
      </c>
      <c r="R55">
        <f>R54+$P$15</f>
        <v>3.9000000000000021</v>
      </c>
      <c r="S55">
        <f t="shared" si="2"/>
        <v>176.5299116196135</v>
      </c>
    </row>
    <row r="56" spans="14:26" x14ac:dyDescent="0.25">
      <c r="N56">
        <f t="shared" si="0"/>
        <v>4.4063504069174257</v>
      </c>
      <c r="O56">
        <f>O55+$P$15</f>
        <v>4.0000000000000018</v>
      </c>
      <c r="P56">
        <f t="shared" si="1"/>
        <v>171.98096116279277</v>
      </c>
      <c r="R56">
        <f>R55+$P$15</f>
        <v>4.0000000000000018</v>
      </c>
      <c r="S56">
        <f t="shared" si="2"/>
        <v>176.38731156971019</v>
      </c>
    </row>
    <row r="57" spans="14:26" x14ac:dyDescent="0.25">
      <c r="N57">
        <f t="shared" si="0"/>
        <v>4.2187442593558444</v>
      </c>
      <c r="O57">
        <f>O56+$P$15</f>
        <v>4.1000000000000014</v>
      </c>
      <c r="P57">
        <f t="shared" si="1"/>
        <v>172.02596726045104</v>
      </c>
      <c r="R57">
        <f>R56+$P$15</f>
        <v>4.1000000000000014</v>
      </c>
      <c r="S57">
        <f t="shared" si="2"/>
        <v>176.24471151980688</v>
      </c>
    </row>
    <row r="58" spans="14:26" x14ac:dyDescent="0.25">
      <c r="N58">
        <f t="shared" si="0"/>
        <v>4.0311381117942915</v>
      </c>
      <c r="O58">
        <f>O57+$P$15</f>
        <v>4.2000000000000011</v>
      </c>
      <c r="P58">
        <f t="shared" si="1"/>
        <v>172.07097335810928</v>
      </c>
      <c r="R58">
        <f>R57+$P$15</f>
        <v>4.2000000000000011</v>
      </c>
      <c r="S58">
        <f t="shared" si="2"/>
        <v>176.10211146990358</v>
      </c>
    </row>
    <row r="59" spans="14:26" x14ac:dyDescent="0.25">
      <c r="N59">
        <f t="shared" si="0"/>
        <v>3.8435319642327386</v>
      </c>
      <c r="O59">
        <f>O58+$P$15</f>
        <v>4.3000000000000007</v>
      </c>
      <c r="P59">
        <f t="shared" si="1"/>
        <v>172.11597945576753</v>
      </c>
      <c r="R59">
        <f>R58+$P$15</f>
        <v>4.3000000000000007</v>
      </c>
      <c r="S59">
        <f t="shared" si="2"/>
        <v>175.95951142000027</v>
      </c>
    </row>
    <row r="60" spans="14:26" x14ac:dyDescent="0.25">
      <c r="N60">
        <f t="shared" si="0"/>
        <v>3.6559258166711857</v>
      </c>
      <c r="O60">
        <f>O59+$P$15</f>
        <v>4.4000000000000004</v>
      </c>
      <c r="P60">
        <f t="shared" si="1"/>
        <v>172.16098555342577</v>
      </c>
      <c r="R60">
        <f>R59+$P$15</f>
        <v>4.4000000000000004</v>
      </c>
      <c r="S60">
        <f t="shared" si="2"/>
        <v>175.81691137009696</v>
      </c>
    </row>
    <row r="61" spans="14:26" x14ac:dyDescent="0.25">
      <c r="N61">
        <f t="shared" si="0"/>
        <v>3.4683196691096327</v>
      </c>
      <c r="O61">
        <f>O60+$P$15</f>
        <v>4.5</v>
      </c>
      <c r="P61">
        <f t="shared" si="1"/>
        <v>172.20599165108402</v>
      </c>
      <c r="R61">
        <f>R60+$P$15</f>
        <v>4.5</v>
      </c>
      <c r="S61">
        <f t="shared" si="2"/>
        <v>175.67431132019365</v>
      </c>
    </row>
    <row r="62" spans="14:26" x14ac:dyDescent="0.25">
      <c r="N62">
        <f t="shared" si="0"/>
        <v>3.2807135215480798</v>
      </c>
      <c r="O62">
        <f>O61+$P$15</f>
        <v>4.5999999999999996</v>
      </c>
      <c r="P62">
        <f t="shared" si="1"/>
        <v>172.25099774874226</v>
      </c>
      <c r="R62">
        <f>R61+$P$15</f>
        <v>4.5999999999999996</v>
      </c>
      <c r="S62">
        <f t="shared" si="2"/>
        <v>175.53171127029034</v>
      </c>
    </row>
    <row r="63" spans="14:26" x14ac:dyDescent="0.25">
      <c r="N63">
        <f t="shared" si="0"/>
        <v>3.0931073739864985</v>
      </c>
      <c r="O63">
        <f>O62+$P$15</f>
        <v>4.6999999999999993</v>
      </c>
      <c r="P63">
        <f t="shared" si="1"/>
        <v>172.29600384640054</v>
      </c>
      <c r="R63">
        <f>R62+$P$15</f>
        <v>4.6999999999999993</v>
      </c>
      <c r="S63">
        <f t="shared" si="2"/>
        <v>175.38911122038704</v>
      </c>
    </row>
    <row r="64" spans="14:26" x14ac:dyDescent="0.25">
      <c r="N64">
        <f t="shared" si="0"/>
        <v>2.9055012264249171</v>
      </c>
      <c r="O64">
        <f>O63+$P$15</f>
        <v>4.7999999999999989</v>
      </c>
      <c r="P64">
        <f t="shared" si="1"/>
        <v>172.34100994405878</v>
      </c>
      <c r="R64">
        <f>R63+$P$15</f>
        <v>4.7999999999999989</v>
      </c>
      <c r="S64">
        <f t="shared" si="2"/>
        <v>175.2465111704837</v>
      </c>
    </row>
    <row r="65" spans="14:19" x14ac:dyDescent="0.25">
      <c r="N65">
        <f t="shared" si="0"/>
        <v>2.7178950788633642</v>
      </c>
      <c r="O65">
        <f>O64+$P$15</f>
        <v>4.8999999999999986</v>
      </c>
      <c r="P65">
        <f t="shared" si="1"/>
        <v>172.38601604171703</v>
      </c>
      <c r="R65">
        <f>R64+$P$15</f>
        <v>4.8999999999999986</v>
      </c>
      <c r="S65">
        <f t="shared" si="2"/>
        <v>175.10391112058039</v>
      </c>
    </row>
    <row r="66" spans="14:19" x14ac:dyDescent="0.25">
      <c r="N66">
        <f t="shared" si="0"/>
        <v>2.5302889313018113</v>
      </c>
      <c r="O66">
        <f>O65+$P$15</f>
        <v>4.9999999999999982</v>
      </c>
      <c r="P66">
        <f t="shared" si="1"/>
        <v>172.43102213937527</v>
      </c>
      <c r="R66">
        <f>R65+$P$15</f>
        <v>4.9999999999999982</v>
      </c>
      <c r="S66">
        <f t="shared" si="2"/>
        <v>174.96131107067708</v>
      </c>
    </row>
    <row r="67" spans="14:19" x14ac:dyDescent="0.25">
      <c r="N67">
        <f t="shared" si="0"/>
        <v>2.3426827837402584</v>
      </c>
      <c r="O67">
        <f>O66+$P$15</f>
        <v>5.0999999999999979</v>
      </c>
      <c r="P67">
        <f t="shared" si="1"/>
        <v>172.47602823703352</v>
      </c>
      <c r="R67">
        <f>R66+$P$15</f>
        <v>5.0999999999999979</v>
      </c>
      <c r="S67">
        <f t="shared" si="2"/>
        <v>174.81871102077378</v>
      </c>
    </row>
    <row r="68" spans="14:19" x14ac:dyDescent="0.25">
      <c r="N68">
        <f t="shared" si="0"/>
        <v>2.1550766361787055</v>
      </c>
      <c r="O68">
        <f>O67+$P$15</f>
        <v>5.1999999999999975</v>
      </c>
      <c r="P68">
        <f t="shared" si="1"/>
        <v>172.52103433469176</v>
      </c>
      <c r="R68">
        <f>R67+$P$15</f>
        <v>5.1999999999999975</v>
      </c>
      <c r="S68">
        <f t="shared" si="2"/>
        <v>174.67611097087047</v>
      </c>
    </row>
    <row r="69" spans="14:19" x14ac:dyDescent="0.25">
      <c r="N69">
        <f t="shared" si="0"/>
        <v>1.9674704886171526</v>
      </c>
      <c r="O69">
        <f>O68+$P$15</f>
        <v>5.2999999999999972</v>
      </c>
      <c r="P69">
        <f t="shared" si="1"/>
        <v>172.56604043235001</v>
      </c>
      <c r="R69">
        <f>R68+$P$15</f>
        <v>5.2999999999999972</v>
      </c>
      <c r="S69">
        <f t="shared" si="2"/>
        <v>174.53351092096716</v>
      </c>
    </row>
    <row r="70" spans="14:19" x14ac:dyDescent="0.25">
      <c r="N70">
        <f t="shared" si="0"/>
        <v>1.7798643410555712</v>
      </c>
      <c r="O70">
        <f>O69+$P$15</f>
        <v>5.3999999999999968</v>
      </c>
      <c r="P70">
        <f t="shared" si="1"/>
        <v>172.61104653000828</v>
      </c>
      <c r="R70">
        <f>R69+$P$15</f>
        <v>5.3999999999999968</v>
      </c>
      <c r="S70">
        <f t="shared" si="2"/>
        <v>174.39091087106385</v>
      </c>
    </row>
    <row r="71" spans="14:19" x14ac:dyDescent="0.25">
      <c r="N71">
        <f t="shared" si="0"/>
        <v>1.5922581934940183</v>
      </c>
      <c r="O71">
        <f>O70+$P$15</f>
        <v>5.4999999999999964</v>
      </c>
      <c r="P71">
        <f t="shared" si="1"/>
        <v>172.65605262766653</v>
      </c>
      <c r="R71">
        <f>R70+$P$15</f>
        <v>5.4999999999999964</v>
      </c>
      <c r="S71">
        <f t="shared" si="2"/>
        <v>174.24831082116054</v>
      </c>
    </row>
    <row r="72" spans="14:19" x14ac:dyDescent="0.25">
      <c r="N72">
        <f t="shared" si="0"/>
        <v>1.4046520459324654</v>
      </c>
      <c r="O72">
        <f>O71+$P$15</f>
        <v>5.5999999999999961</v>
      </c>
      <c r="P72">
        <f t="shared" si="1"/>
        <v>172.70105872532477</v>
      </c>
      <c r="R72">
        <f>R71+$P$15</f>
        <v>5.5999999999999961</v>
      </c>
      <c r="S72">
        <f t="shared" si="2"/>
        <v>174.10571077125724</v>
      </c>
    </row>
    <row r="73" spans="14:19" x14ac:dyDescent="0.25">
      <c r="N73">
        <f t="shared" si="0"/>
        <v>1.2170458983709125</v>
      </c>
      <c r="O73">
        <f>O72+$P$15</f>
        <v>5.6999999999999957</v>
      </c>
      <c r="P73">
        <f t="shared" si="1"/>
        <v>172.74606482298302</v>
      </c>
      <c r="R73">
        <f>R72+$P$15</f>
        <v>5.6999999999999957</v>
      </c>
      <c r="S73">
        <f t="shared" si="2"/>
        <v>173.96311072135393</v>
      </c>
    </row>
    <row r="74" spans="14:19" x14ac:dyDescent="0.25">
      <c r="N74">
        <f t="shared" si="0"/>
        <v>1.0294397508093596</v>
      </c>
      <c r="O74">
        <f>O73+$P$15</f>
        <v>5.7999999999999954</v>
      </c>
      <c r="P74">
        <f t="shared" si="1"/>
        <v>172.79107092064126</v>
      </c>
      <c r="R74">
        <f>R73+$P$15</f>
        <v>5.7999999999999954</v>
      </c>
      <c r="S74">
        <f t="shared" si="2"/>
        <v>173.82051067145062</v>
      </c>
    </row>
    <row r="75" spans="14:19" x14ac:dyDescent="0.25">
      <c r="N75">
        <f t="shared" si="0"/>
        <v>0.84183360324777823</v>
      </c>
      <c r="O75">
        <f>O74+$P$15</f>
        <v>5.899999999999995</v>
      </c>
      <c r="P75">
        <f t="shared" si="1"/>
        <v>172.83607701829951</v>
      </c>
      <c r="R75">
        <f>R74+$P$15</f>
        <v>5.899999999999995</v>
      </c>
      <c r="S75">
        <f t="shared" si="2"/>
        <v>173.67791062154728</v>
      </c>
    </row>
    <row r="76" spans="14:19" x14ac:dyDescent="0.25">
      <c r="N76">
        <f t="shared" si="0"/>
        <v>0.65422745568619689</v>
      </c>
      <c r="O76">
        <f>O75+$P$15</f>
        <v>5.9999999999999947</v>
      </c>
      <c r="P76">
        <f t="shared" si="1"/>
        <v>172.88108311595778</v>
      </c>
      <c r="R76">
        <f>R75+$P$15</f>
        <v>5.9999999999999947</v>
      </c>
      <c r="S76">
        <f t="shared" si="2"/>
        <v>173.53531057164398</v>
      </c>
    </row>
    <row r="77" spans="14:19" x14ac:dyDescent="0.25">
      <c r="N77">
        <f t="shared" si="0"/>
        <v>0.46662130812464397</v>
      </c>
      <c r="O77">
        <f>O76+$P$15</f>
        <v>6.0999999999999943</v>
      </c>
      <c r="P77">
        <f t="shared" si="1"/>
        <v>172.92608921361602</v>
      </c>
      <c r="R77">
        <f>R76+$P$15</f>
        <v>6.0999999999999943</v>
      </c>
      <c r="S77">
        <f t="shared" si="2"/>
        <v>173.39271052174067</v>
      </c>
    </row>
    <row r="78" spans="14:19" x14ac:dyDescent="0.25">
      <c r="N78">
        <f t="shared" si="0"/>
        <v>0.27901516056309106</v>
      </c>
      <c r="O78">
        <f>O77+$P$15</f>
        <v>6.199999999999994</v>
      </c>
      <c r="P78">
        <f t="shared" si="1"/>
        <v>172.97109531127427</v>
      </c>
      <c r="R78">
        <f>R77+$P$15</f>
        <v>6.199999999999994</v>
      </c>
      <c r="S78">
        <f t="shared" si="2"/>
        <v>173.25011047183736</v>
      </c>
    </row>
    <row r="79" spans="14:19" x14ac:dyDescent="0.25">
      <c r="N79">
        <f t="shared" si="0"/>
        <v>9.1409013001538142E-2</v>
      </c>
      <c r="O79">
        <f>O78+$P$15</f>
        <v>6.2999999999999936</v>
      </c>
      <c r="P79">
        <f t="shared" si="1"/>
        <v>173.01610140893251</v>
      </c>
      <c r="R79">
        <f>R78+$P$15</f>
        <v>6.2999999999999936</v>
      </c>
      <c r="S79">
        <f t="shared" si="2"/>
        <v>173.10751042193405</v>
      </c>
    </row>
    <row r="80" spans="14:19" x14ac:dyDescent="0.25">
      <c r="N80">
        <f t="shared" si="0"/>
        <v>9.6197134560014774E-2</v>
      </c>
      <c r="O80">
        <f>O79+$P$15</f>
        <v>6.3999999999999932</v>
      </c>
      <c r="P80">
        <f t="shared" si="1"/>
        <v>173.06110750659076</v>
      </c>
      <c r="R80">
        <f>R79+$P$15</f>
        <v>6.3999999999999932</v>
      </c>
      <c r="S80">
        <f t="shared" si="2"/>
        <v>172.96491037203074</v>
      </c>
    </row>
    <row r="81" spans="14:19" x14ac:dyDescent="0.25">
      <c r="N81">
        <f t="shared" ref="N81:N105" si="3">ABS(P81-S81)</f>
        <v>0.28380328212156769</v>
      </c>
      <c r="O81">
        <f>O80+$P$15</f>
        <v>6.4999999999999929</v>
      </c>
      <c r="P81">
        <f t="shared" ref="P81:P105" si="4">FORECAST(O81,$P$3:$P$5,$O$3:$O$5)</f>
        <v>173.106113604249</v>
      </c>
      <c r="R81">
        <f>R80+$P$15</f>
        <v>6.4999999999999929</v>
      </c>
      <c r="S81">
        <f t="shared" si="2"/>
        <v>172.82231032212744</v>
      </c>
    </row>
    <row r="82" spans="14:19" x14ac:dyDescent="0.25">
      <c r="N82">
        <f t="shared" si="3"/>
        <v>0.47140942968312061</v>
      </c>
      <c r="O82">
        <f>O81+$P$15</f>
        <v>6.5999999999999925</v>
      </c>
      <c r="P82">
        <f t="shared" si="4"/>
        <v>173.15111970190725</v>
      </c>
      <c r="R82">
        <f>R81+$P$15</f>
        <v>6.5999999999999925</v>
      </c>
      <c r="S82">
        <f t="shared" ref="S82:S105" si="5">FORECAST(R82,$S$3:$S$5,$R$3:$R$5)</f>
        <v>172.67971027222413</v>
      </c>
    </row>
    <row r="83" spans="14:19" x14ac:dyDescent="0.25">
      <c r="N83">
        <f t="shared" si="3"/>
        <v>0.65901557724470194</v>
      </c>
      <c r="O83">
        <f>O82+$P$15</f>
        <v>6.6999999999999922</v>
      </c>
      <c r="P83">
        <f t="shared" si="4"/>
        <v>173.19612579956552</v>
      </c>
      <c r="R83">
        <f>R82+$P$15</f>
        <v>6.6999999999999922</v>
      </c>
      <c r="S83">
        <f t="shared" si="5"/>
        <v>172.53711022232082</v>
      </c>
    </row>
    <row r="84" spans="14:19" x14ac:dyDescent="0.25">
      <c r="N84">
        <f t="shared" si="3"/>
        <v>0.84662172480628328</v>
      </c>
      <c r="O84">
        <f>O83+$P$15</f>
        <v>6.7999999999999918</v>
      </c>
      <c r="P84">
        <f t="shared" si="4"/>
        <v>173.24113189722377</v>
      </c>
      <c r="R84">
        <f>R83+$P$15</f>
        <v>6.7999999999999918</v>
      </c>
      <c r="S84">
        <f t="shared" si="5"/>
        <v>172.39451017241748</v>
      </c>
    </row>
    <row r="85" spans="14:19" x14ac:dyDescent="0.25">
      <c r="N85">
        <f t="shared" si="3"/>
        <v>1.0342278723678362</v>
      </c>
      <c r="O85">
        <f>O84+$P$15</f>
        <v>6.8999999999999915</v>
      </c>
      <c r="P85">
        <f t="shared" si="4"/>
        <v>173.28613799488201</v>
      </c>
      <c r="R85">
        <f>R84+$P$15</f>
        <v>6.8999999999999915</v>
      </c>
      <c r="S85">
        <f t="shared" si="5"/>
        <v>172.25191012251418</v>
      </c>
    </row>
    <row r="86" spans="14:19" x14ac:dyDescent="0.25">
      <c r="N86">
        <f t="shared" si="3"/>
        <v>1.2218340199293891</v>
      </c>
      <c r="O86">
        <f>O85+$P$15</f>
        <v>6.9999999999999911</v>
      </c>
      <c r="P86">
        <f t="shared" si="4"/>
        <v>173.33114409254026</v>
      </c>
      <c r="R86">
        <f>R85+$P$15</f>
        <v>6.9999999999999911</v>
      </c>
      <c r="S86">
        <f t="shared" si="5"/>
        <v>172.10931007261087</v>
      </c>
    </row>
    <row r="87" spans="14:19" x14ac:dyDescent="0.25">
      <c r="N87">
        <f t="shared" si="3"/>
        <v>1.409440167490942</v>
      </c>
      <c r="O87">
        <f>O86+$P$15</f>
        <v>7.0999999999999908</v>
      </c>
      <c r="P87">
        <f t="shared" si="4"/>
        <v>173.3761501901985</v>
      </c>
      <c r="R87">
        <f>R86+$P$15</f>
        <v>7.0999999999999908</v>
      </c>
      <c r="S87">
        <f t="shared" si="5"/>
        <v>171.96671002270756</v>
      </c>
    </row>
    <row r="88" spans="14:19" x14ac:dyDescent="0.25">
      <c r="N88">
        <f t="shared" si="3"/>
        <v>1.5970463150524949</v>
      </c>
      <c r="O88">
        <f>O87+$P$15</f>
        <v>7.1999999999999904</v>
      </c>
      <c r="P88">
        <f t="shared" si="4"/>
        <v>173.42115628785675</v>
      </c>
      <c r="R88">
        <f>R87+$P$15</f>
        <v>7.1999999999999904</v>
      </c>
      <c r="S88">
        <f t="shared" si="5"/>
        <v>171.82410997280425</v>
      </c>
    </row>
    <row r="89" spans="14:19" x14ac:dyDescent="0.25">
      <c r="N89">
        <f t="shared" si="3"/>
        <v>1.7846524626140763</v>
      </c>
      <c r="O89">
        <f>O88+$P$15</f>
        <v>7.2999999999999901</v>
      </c>
      <c r="P89">
        <f t="shared" si="4"/>
        <v>173.46616238551502</v>
      </c>
      <c r="R89">
        <f>R88+$P$15</f>
        <v>7.2999999999999901</v>
      </c>
      <c r="S89">
        <f t="shared" si="5"/>
        <v>171.68150992290094</v>
      </c>
    </row>
    <row r="90" spans="14:19" x14ac:dyDescent="0.25">
      <c r="N90">
        <f t="shared" si="3"/>
        <v>1.9722586101756292</v>
      </c>
      <c r="O90">
        <f>O89+$P$15</f>
        <v>7.3999999999999897</v>
      </c>
      <c r="P90">
        <f t="shared" si="4"/>
        <v>173.51116848317326</v>
      </c>
      <c r="R90">
        <f>R89+$P$15</f>
        <v>7.3999999999999897</v>
      </c>
      <c r="S90">
        <f t="shared" si="5"/>
        <v>171.53890987299764</v>
      </c>
    </row>
    <row r="91" spans="14:19" x14ac:dyDescent="0.25">
      <c r="N91">
        <f t="shared" si="3"/>
        <v>2.1598647577371821</v>
      </c>
      <c r="O91">
        <f>O90+$P$15</f>
        <v>7.4999999999999893</v>
      </c>
      <c r="P91">
        <f t="shared" si="4"/>
        <v>173.55617458083151</v>
      </c>
      <c r="R91">
        <f>R90+$P$15</f>
        <v>7.4999999999999893</v>
      </c>
      <c r="S91">
        <f t="shared" si="5"/>
        <v>171.39630982309433</v>
      </c>
    </row>
    <row r="92" spans="14:19" x14ac:dyDescent="0.25">
      <c r="N92">
        <f t="shared" si="3"/>
        <v>2.347470905298735</v>
      </c>
      <c r="O92">
        <f>O91+$P$15</f>
        <v>7.599999999999989</v>
      </c>
      <c r="P92">
        <f t="shared" si="4"/>
        <v>173.60118067848975</v>
      </c>
      <c r="R92">
        <f>R91+$P$15</f>
        <v>7.599999999999989</v>
      </c>
      <c r="S92">
        <f t="shared" si="5"/>
        <v>171.25370977319102</v>
      </c>
    </row>
    <row r="93" spans="14:19" x14ac:dyDescent="0.25">
      <c r="N93">
        <f t="shared" si="3"/>
        <v>2.5350770528602879</v>
      </c>
      <c r="O93">
        <f>O92+$P$15</f>
        <v>7.6999999999999886</v>
      </c>
      <c r="P93">
        <f t="shared" si="4"/>
        <v>173.646186776148</v>
      </c>
      <c r="R93">
        <f>R92+$P$15</f>
        <v>7.6999999999999886</v>
      </c>
      <c r="S93">
        <f t="shared" si="5"/>
        <v>171.11110972328771</v>
      </c>
    </row>
    <row r="94" spans="14:19" x14ac:dyDescent="0.25">
      <c r="N94">
        <f t="shared" si="3"/>
        <v>2.7226832004218409</v>
      </c>
      <c r="O94">
        <f>O93+$P$15</f>
        <v>7.7999999999999883</v>
      </c>
      <c r="P94">
        <f t="shared" si="4"/>
        <v>173.69119287380624</v>
      </c>
      <c r="R94">
        <f>R93+$P$15</f>
        <v>7.7999999999999883</v>
      </c>
      <c r="S94">
        <f t="shared" si="5"/>
        <v>170.9685096733844</v>
      </c>
    </row>
    <row r="95" spans="14:19" x14ac:dyDescent="0.25">
      <c r="N95">
        <f t="shared" si="3"/>
        <v>2.9102893479834222</v>
      </c>
      <c r="O95">
        <f>O94+$P$15</f>
        <v>7.8999999999999879</v>
      </c>
      <c r="P95">
        <f t="shared" si="4"/>
        <v>173.73619897146449</v>
      </c>
      <c r="R95">
        <f>R94+$P$15</f>
        <v>7.8999999999999879</v>
      </c>
      <c r="S95">
        <f t="shared" si="5"/>
        <v>170.82590962348107</v>
      </c>
    </row>
    <row r="96" spans="14:19" x14ac:dyDescent="0.25">
      <c r="N96">
        <f t="shared" si="3"/>
        <v>3.0978954955450035</v>
      </c>
      <c r="O96">
        <f>O95+$P$15</f>
        <v>7.9999999999999876</v>
      </c>
      <c r="P96">
        <f t="shared" si="4"/>
        <v>173.78120506912276</v>
      </c>
      <c r="R96">
        <f>R95+$P$15</f>
        <v>7.9999999999999876</v>
      </c>
      <c r="S96">
        <f t="shared" si="5"/>
        <v>170.68330957357776</v>
      </c>
    </row>
    <row r="97" spans="14:19" x14ac:dyDescent="0.25">
      <c r="N97">
        <f t="shared" si="3"/>
        <v>3.2855016431065565</v>
      </c>
      <c r="O97">
        <f>O96+$P$15</f>
        <v>8.0999999999999872</v>
      </c>
      <c r="P97">
        <f t="shared" si="4"/>
        <v>173.82621116678101</v>
      </c>
      <c r="R97">
        <f>R96+$P$15</f>
        <v>8.0999999999999872</v>
      </c>
      <c r="S97">
        <f t="shared" si="5"/>
        <v>170.54070952367445</v>
      </c>
    </row>
    <row r="98" spans="14:19" x14ac:dyDescent="0.25">
      <c r="N98">
        <f t="shared" si="3"/>
        <v>3.4731077906681094</v>
      </c>
      <c r="O98">
        <f>O97+$P$15</f>
        <v>8.1999999999999869</v>
      </c>
      <c r="P98">
        <f t="shared" si="4"/>
        <v>173.87121726443925</v>
      </c>
      <c r="R98">
        <f>R97+$P$15</f>
        <v>8.1999999999999869</v>
      </c>
      <c r="S98">
        <f t="shared" si="5"/>
        <v>170.39810947377114</v>
      </c>
    </row>
    <row r="99" spans="14:19" x14ac:dyDescent="0.25">
      <c r="N99">
        <f t="shared" si="3"/>
        <v>3.6607139382296623</v>
      </c>
      <c r="O99">
        <f>O98+$P$15</f>
        <v>8.2999999999999865</v>
      </c>
      <c r="P99">
        <f t="shared" si="4"/>
        <v>173.9162233620975</v>
      </c>
      <c r="R99">
        <f>R98+$P$15</f>
        <v>8.2999999999999865</v>
      </c>
      <c r="S99">
        <f t="shared" si="5"/>
        <v>170.25550942386784</v>
      </c>
    </row>
    <row r="100" spans="14:19" x14ac:dyDescent="0.25">
      <c r="N100">
        <f t="shared" si="3"/>
        <v>3.8483200857912152</v>
      </c>
      <c r="O100">
        <f>O99+$P$15</f>
        <v>8.3999999999999861</v>
      </c>
      <c r="P100">
        <f t="shared" si="4"/>
        <v>173.96122945975574</v>
      </c>
      <c r="R100">
        <f>R99+$P$15</f>
        <v>8.3999999999999861</v>
      </c>
      <c r="S100">
        <f t="shared" si="5"/>
        <v>170.11290937396453</v>
      </c>
    </row>
    <row r="101" spans="14:19" x14ac:dyDescent="0.25">
      <c r="N101">
        <f t="shared" si="3"/>
        <v>4.0359262333527681</v>
      </c>
      <c r="O101">
        <f>O100+$P$15</f>
        <v>8.4999999999999858</v>
      </c>
      <c r="P101">
        <f t="shared" si="4"/>
        <v>174.00623555741399</v>
      </c>
      <c r="R101">
        <f>R100+$P$15</f>
        <v>8.4999999999999858</v>
      </c>
      <c r="S101">
        <f t="shared" si="5"/>
        <v>169.97030932406122</v>
      </c>
    </row>
    <row r="102" spans="14:19" x14ac:dyDescent="0.25">
      <c r="N102">
        <f t="shared" si="3"/>
        <v>4.2235323809143495</v>
      </c>
      <c r="O102">
        <f>O101+$P$15</f>
        <v>8.5999999999999854</v>
      </c>
      <c r="P102">
        <f t="shared" si="4"/>
        <v>174.05124165507226</v>
      </c>
      <c r="R102">
        <f>R101+$P$15</f>
        <v>8.5999999999999854</v>
      </c>
      <c r="S102">
        <f t="shared" si="5"/>
        <v>169.82770927415791</v>
      </c>
    </row>
    <row r="103" spans="14:19" x14ac:dyDescent="0.25">
      <c r="N103">
        <f t="shared" si="3"/>
        <v>4.4111385284759024</v>
      </c>
      <c r="O103">
        <f>O102+$P$15</f>
        <v>8.6999999999999851</v>
      </c>
      <c r="P103">
        <f t="shared" si="4"/>
        <v>174.09624775273051</v>
      </c>
      <c r="R103">
        <f>R102+$P$15</f>
        <v>8.6999999999999851</v>
      </c>
      <c r="S103">
        <f t="shared" si="5"/>
        <v>169.6851092242546</v>
      </c>
    </row>
    <row r="104" spans="14:19" x14ac:dyDescent="0.25">
      <c r="N104">
        <f t="shared" si="3"/>
        <v>4.5987446760374837</v>
      </c>
      <c r="O104">
        <f>O103+$P$15</f>
        <v>8.7999999999999847</v>
      </c>
      <c r="P104">
        <f t="shared" si="4"/>
        <v>174.14125385038875</v>
      </c>
      <c r="R104">
        <f>R103+$P$15</f>
        <v>8.7999999999999847</v>
      </c>
      <c r="S104">
        <f t="shared" si="5"/>
        <v>169.54250917435127</v>
      </c>
    </row>
    <row r="105" spans="14:19" x14ac:dyDescent="0.25">
      <c r="N105">
        <f t="shared" si="3"/>
        <v>4.7863508235990366</v>
      </c>
      <c r="O105">
        <f>O104+$P$15</f>
        <v>8.8999999999999844</v>
      </c>
      <c r="P105">
        <f t="shared" si="4"/>
        <v>174.186259948047</v>
      </c>
      <c r="R105">
        <f>R104+$P$15</f>
        <v>8.8999999999999844</v>
      </c>
      <c r="S105">
        <f t="shared" si="5"/>
        <v>169.39990912444796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Gráficos</vt:lpstr>
      </vt:variant>
      <vt:variant>
        <vt:i4>1</vt:i4>
      </vt:variant>
    </vt:vector>
  </HeadingPairs>
  <TitlesOfParts>
    <vt:vector size="2" baseType="lpstr">
      <vt:lpstr>Hoja1</vt:lpstr>
      <vt:lpstr>11 IMPRVD CLIMB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2017-08-29T06:45:26Z</dcterms:created>
  <dcterms:modified xsi:type="dcterms:W3CDTF">2017-08-29T08:45:42Z</dcterms:modified>
</cp:coreProperties>
</file>